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V:\EXCEL\N M O T R\Salesforce 2017-A&amp;B\"/>
    </mc:Choice>
  </mc:AlternateContent>
  <bookViews>
    <workbookView xWindow="4935" yWindow="0" windowWidth="19320" windowHeight="7755" tabRatio="822"/>
  </bookViews>
  <sheets>
    <sheet name="Dec17 Aggregate" sheetId="93" r:id="rId1"/>
    <sheet name="Dec17 2017-A" sheetId="92" r:id="rId2"/>
    <sheet name="Dec17 2017-B" sheetId="91" r:id="rId3"/>
    <sheet name="Dec17 Pool Data" sheetId="90" r:id="rId4"/>
    <sheet name="Nov17 Aggregate" sheetId="89" r:id="rId5"/>
    <sheet name="Nov17 2017-A" sheetId="88" r:id="rId6"/>
    <sheet name="Nov17 2017-B" sheetId="87" r:id="rId7"/>
    <sheet name="Nov17 Pool Data" sheetId="86" r:id="rId8"/>
    <sheet name="Oct17 Aggregate" sheetId="85" r:id="rId9"/>
    <sheet name="Oct17 2017-A" sheetId="84" r:id="rId10"/>
    <sheet name="Oct17 2017-B" sheetId="83" r:id="rId11"/>
    <sheet name="Oct17 Pool Data" sheetId="82" r:id="rId12"/>
    <sheet name="Sep17 Aggregate" sheetId="78" r:id="rId13"/>
    <sheet name="Sep17 2017-A" sheetId="79" r:id="rId14"/>
    <sheet name="Sep17 2017-B" sheetId="80" r:id="rId15"/>
    <sheet name="Sep17 Pool Data" sheetId="81" r:id="rId16"/>
    <sheet name="Aug17 Aggregate" sheetId="74" r:id="rId17"/>
    <sheet name="Aug17 2017-A" sheetId="75" r:id="rId18"/>
    <sheet name="Aug17 2017-B" sheetId="76" r:id="rId19"/>
    <sheet name="Aug17 Pool Data" sheetId="77" r:id="rId20"/>
    <sheet name="Jul17 Aggregate" sheetId="70" r:id="rId21"/>
    <sheet name="Jul17 2017-A" sheetId="71" r:id="rId22"/>
    <sheet name="Jul17 2017-B" sheetId="72" r:id="rId23"/>
    <sheet name="Jul17 Pool Data" sheetId="73" r:id="rId24"/>
    <sheet name="Jun17 Aggregate" sheetId="66" r:id="rId25"/>
    <sheet name="Jun17 2017-A" sheetId="67" r:id="rId26"/>
    <sheet name="Jun17 2017-B" sheetId="68" r:id="rId27"/>
    <sheet name="Jun17 Pool Data" sheetId="69" r:id="rId28"/>
    <sheet name="May17 Aggregate" sheetId="42" r:id="rId29"/>
    <sheet name="2012-A" sheetId="50" state="hidden" r:id="rId30"/>
    <sheet name="Warehouse Series 08-1" sheetId="44" state="hidden" r:id="rId31"/>
    <sheet name="May17 2017-A" sheetId="63" r:id="rId32"/>
    <sheet name="May17 2017-B" sheetId="62" r:id="rId33"/>
    <sheet name="May17 Pool Data" sheetId="45" r:id="rId34"/>
    <sheet name="2012-A WF" sheetId="52" state="hidden" r:id="rId35"/>
  </sheets>
  <externalReferences>
    <externalReference r:id="rId36"/>
    <externalReference r:id="rId37"/>
    <externalReference r:id="rId38"/>
    <externalReference r:id="rId39"/>
  </externalReferences>
  <definedNames>
    <definedName name="\B" localSheetId="29">[1]Aggregate!#REF!</definedName>
    <definedName name="\B" localSheetId="17">[1]Aggregate!#REF!</definedName>
    <definedName name="\B" localSheetId="18">[1]Aggregate!#REF!</definedName>
    <definedName name="\B" localSheetId="19">'Aug17 Pool Data'!#REF!</definedName>
    <definedName name="\B" localSheetId="21">[1]Aggregate!#REF!</definedName>
    <definedName name="\B" localSheetId="22">[1]Aggregate!#REF!</definedName>
    <definedName name="\B" localSheetId="23">'Jul17 Pool Data'!#REF!</definedName>
    <definedName name="\B" localSheetId="25">[1]Aggregate!#REF!</definedName>
    <definedName name="\B" localSheetId="26">[1]Aggregate!#REF!</definedName>
    <definedName name="\B" localSheetId="27">'Jun17 Pool Data'!#REF!</definedName>
    <definedName name="\B" localSheetId="31">[1]Aggregate!#REF!</definedName>
    <definedName name="\B" localSheetId="32">[1]Aggregate!#REF!</definedName>
    <definedName name="\B" localSheetId="33">'May17 Pool Data'!#REF!</definedName>
    <definedName name="\B" localSheetId="13">[1]Aggregate!#REF!</definedName>
    <definedName name="\B" localSheetId="14">[1]Aggregate!#REF!</definedName>
    <definedName name="\B" localSheetId="15">'Sep17 Pool Data'!#REF!</definedName>
    <definedName name="\B">[1]Aggregate!#REF!</definedName>
    <definedName name="\F" localSheetId="29">[1]Aggregate!#REF!</definedName>
    <definedName name="\F" localSheetId="17">[1]Aggregate!#REF!</definedName>
    <definedName name="\F" localSheetId="18">[1]Aggregate!#REF!</definedName>
    <definedName name="\F" localSheetId="19">'Aug17 Pool Data'!#REF!</definedName>
    <definedName name="\F" localSheetId="21">[1]Aggregate!#REF!</definedName>
    <definedName name="\F" localSheetId="22">[1]Aggregate!#REF!</definedName>
    <definedName name="\F" localSheetId="23">'Jul17 Pool Data'!#REF!</definedName>
    <definedName name="\F" localSheetId="25">[1]Aggregate!#REF!</definedName>
    <definedName name="\F" localSheetId="26">[1]Aggregate!#REF!</definedName>
    <definedName name="\F" localSheetId="27">'Jun17 Pool Data'!#REF!</definedName>
    <definedName name="\F" localSheetId="31">[1]Aggregate!#REF!</definedName>
    <definedName name="\F" localSheetId="32">[1]Aggregate!#REF!</definedName>
    <definedName name="\F" localSheetId="33">'May17 Pool Data'!#REF!</definedName>
    <definedName name="\F" localSheetId="13">[1]Aggregate!#REF!</definedName>
    <definedName name="\F" localSheetId="14">[1]Aggregate!#REF!</definedName>
    <definedName name="\F" localSheetId="15">'Sep17 Pool Data'!#REF!</definedName>
    <definedName name="\F">[1]Aggregate!#REF!</definedName>
    <definedName name="\P" localSheetId="29">[1]Aggregate!#REF!</definedName>
    <definedName name="\P" localSheetId="17">[1]Aggregate!#REF!</definedName>
    <definedName name="\P" localSheetId="18">[1]Aggregate!#REF!</definedName>
    <definedName name="\P" localSheetId="19">'Aug17 Pool Data'!#REF!</definedName>
    <definedName name="\P" localSheetId="21">[1]Aggregate!#REF!</definedName>
    <definedName name="\P" localSheetId="22">[1]Aggregate!#REF!</definedName>
    <definedName name="\P" localSheetId="23">'Jul17 Pool Data'!#REF!</definedName>
    <definedName name="\P" localSheetId="25">[1]Aggregate!#REF!</definedName>
    <definedName name="\P" localSheetId="26">[1]Aggregate!#REF!</definedName>
    <definedName name="\P" localSheetId="27">'Jun17 Pool Data'!#REF!</definedName>
    <definedName name="\P" localSheetId="31">[1]Aggregate!#REF!</definedName>
    <definedName name="\P" localSheetId="32">[1]Aggregate!#REF!</definedName>
    <definedName name="\P" localSheetId="33">'May17 Pool Data'!#REF!</definedName>
    <definedName name="\P" localSheetId="13">[1]Aggregate!#REF!</definedName>
    <definedName name="\P" localSheetId="14">[1]Aggregate!#REF!</definedName>
    <definedName name="\P" localSheetId="15">'Sep17 Pool Data'!#REF!</definedName>
    <definedName name="\P">[1]Aggregate!#REF!</definedName>
    <definedName name="\R" localSheetId="29">[1]Aggregate!#REF!</definedName>
    <definedName name="\R" localSheetId="17">[1]Aggregate!#REF!</definedName>
    <definedName name="\R" localSheetId="18">[1]Aggregate!#REF!</definedName>
    <definedName name="\R" localSheetId="19">'Aug17 Pool Data'!#REF!</definedName>
    <definedName name="\R" localSheetId="21">[1]Aggregate!#REF!</definedName>
    <definedName name="\R" localSheetId="22">[1]Aggregate!#REF!</definedName>
    <definedName name="\R" localSheetId="23">'Jul17 Pool Data'!#REF!</definedName>
    <definedName name="\R" localSheetId="25">[1]Aggregate!#REF!</definedName>
    <definedName name="\R" localSheetId="26">[1]Aggregate!#REF!</definedName>
    <definedName name="\R" localSheetId="27">'Jun17 Pool Data'!#REF!</definedName>
    <definedName name="\R" localSheetId="31">[1]Aggregate!#REF!</definedName>
    <definedName name="\R" localSheetId="32">[1]Aggregate!#REF!</definedName>
    <definedName name="\R" localSheetId="33">'May17 Pool Data'!#REF!</definedName>
    <definedName name="\R" localSheetId="13">[1]Aggregate!#REF!</definedName>
    <definedName name="\R" localSheetId="14">[1]Aggregate!#REF!</definedName>
    <definedName name="\R" localSheetId="15">'Sep17 Pool Data'!#REF!</definedName>
    <definedName name="\R">[1]Aggregate!#REF!</definedName>
    <definedName name="\T" localSheetId="29">[1]Aggregate!#REF!</definedName>
    <definedName name="\T" localSheetId="17">[1]Aggregate!#REF!</definedName>
    <definedName name="\T" localSheetId="18">[1]Aggregate!#REF!</definedName>
    <definedName name="\T" localSheetId="19">'Aug17 Pool Data'!#REF!</definedName>
    <definedName name="\T" localSheetId="21">[1]Aggregate!#REF!</definedName>
    <definedName name="\T" localSheetId="22">[1]Aggregate!#REF!</definedName>
    <definedName name="\T" localSheetId="23">'Jul17 Pool Data'!#REF!</definedName>
    <definedName name="\T" localSheetId="25">[1]Aggregate!#REF!</definedName>
    <definedName name="\T" localSheetId="26">[1]Aggregate!#REF!</definedName>
    <definedName name="\T" localSheetId="27">'Jun17 Pool Data'!#REF!</definedName>
    <definedName name="\T" localSheetId="31">[1]Aggregate!#REF!</definedName>
    <definedName name="\T" localSheetId="32">[1]Aggregate!#REF!</definedName>
    <definedName name="\T" localSheetId="33">'May17 Pool Data'!#REF!</definedName>
    <definedName name="\T" localSheetId="13">[1]Aggregate!#REF!</definedName>
    <definedName name="\T" localSheetId="14">[1]Aggregate!#REF!</definedName>
    <definedName name="\T" localSheetId="15">'Sep17 Pool Data'!#REF!</definedName>
    <definedName name="\T">[1]Aggregate!#REF!</definedName>
    <definedName name="_12_92_2P2" localSheetId="29">[2]Aggregate!#REF!</definedName>
    <definedName name="_12_92_2P2" localSheetId="17">[2]Aggregate!#REF!</definedName>
    <definedName name="_12_92_2P2" localSheetId="18">[2]Aggregate!#REF!</definedName>
    <definedName name="_12_92_2P2" localSheetId="21">[2]Aggregate!#REF!</definedName>
    <definedName name="_12_92_2P2" localSheetId="22">[2]Aggregate!#REF!</definedName>
    <definedName name="_12_92_2P2" localSheetId="25">[2]Aggregate!#REF!</definedName>
    <definedName name="_12_92_2P2" localSheetId="26">[2]Aggregate!#REF!</definedName>
    <definedName name="_12_92_2P2" localSheetId="31">[2]Aggregate!#REF!</definedName>
    <definedName name="_12_92_2P2" localSheetId="32">[2]Aggregate!#REF!</definedName>
    <definedName name="_12_92_2P2" localSheetId="13">[2]Aggregate!#REF!</definedName>
    <definedName name="_12_92_2P2" localSheetId="14">[2]Aggregate!#REF!</definedName>
    <definedName name="_12_92_2P2">[2]Aggregate!#REF!</definedName>
    <definedName name="_15_92_2S" localSheetId="29">[2]Aggregate!#REF!</definedName>
    <definedName name="_15_92_2S" localSheetId="17">[2]Aggregate!#REF!</definedName>
    <definedName name="_15_92_2S" localSheetId="18">[2]Aggregate!#REF!</definedName>
    <definedName name="_15_92_2S" localSheetId="21">[2]Aggregate!#REF!</definedName>
    <definedName name="_15_92_2S" localSheetId="22">[2]Aggregate!#REF!</definedName>
    <definedName name="_15_92_2S" localSheetId="25">[2]Aggregate!#REF!</definedName>
    <definedName name="_15_92_2S" localSheetId="26">[2]Aggregate!#REF!</definedName>
    <definedName name="_15_92_2S" localSheetId="31">[2]Aggregate!#REF!</definedName>
    <definedName name="_15_92_2S" localSheetId="32">[2]Aggregate!#REF!</definedName>
    <definedName name="_15_92_2S" localSheetId="13">[2]Aggregate!#REF!</definedName>
    <definedName name="_15_92_2S" localSheetId="14">[2]Aggregate!#REF!</definedName>
    <definedName name="_15_92_2S">[2]Aggregate!#REF!</definedName>
    <definedName name="_18_92_2S2" localSheetId="29">[2]Aggregate!#REF!</definedName>
    <definedName name="_18_92_2S2" localSheetId="17">[2]Aggregate!#REF!</definedName>
    <definedName name="_18_92_2S2" localSheetId="18">[2]Aggregate!#REF!</definedName>
    <definedName name="_18_92_2S2" localSheetId="21">[2]Aggregate!#REF!</definedName>
    <definedName name="_18_92_2S2" localSheetId="22">[2]Aggregate!#REF!</definedName>
    <definedName name="_18_92_2S2" localSheetId="25">[2]Aggregate!#REF!</definedName>
    <definedName name="_18_92_2S2" localSheetId="26">[2]Aggregate!#REF!</definedName>
    <definedName name="_18_92_2S2" localSheetId="31">[2]Aggregate!#REF!</definedName>
    <definedName name="_18_92_2S2" localSheetId="32">[2]Aggregate!#REF!</definedName>
    <definedName name="_18_92_2S2" localSheetId="13">[2]Aggregate!#REF!</definedName>
    <definedName name="_18_92_2S2" localSheetId="14">[2]Aggregate!#REF!</definedName>
    <definedName name="_18_92_2S2">[2]Aggregate!#REF!</definedName>
    <definedName name="_21_92_2S3" localSheetId="29">[2]Aggregate!#REF!</definedName>
    <definedName name="_21_92_2S3" localSheetId="17">[2]Aggregate!#REF!</definedName>
    <definedName name="_21_92_2S3" localSheetId="18">[2]Aggregate!#REF!</definedName>
    <definedName name="_21_92_2S3" localSheetId="21">[2]Aggregate!#REF!</definedName>
    <definedName name="_21_92_2S3" localSheetId="22">[2]Aggregate!#REF!</definedName>
    <definedName name="_21_92_2S3" localSheetId="25">[2]Aggregate!#REF!</definedName>
    <definedName name="_21_92_2S3" localSheetId="26">[2]Aggregate!#REF!</definedName>
    <definedName name="_21_92_2S3" localSheetId="31">[2]Aggregate!#REF!</definedName>
    <definedName name="_21_92_2S3" localSheetId="32">[2]Aggregate!#REF!</definedName>
    <definedName name="_21_92_2S3" localSheetId="13">[2]Aggregate!#REF!</definedName>
    <definedName name="_21_92_2S3" localSheetId="14">[2]Aggregate!#REF!</definedName>
    <definedName name="_21_92_2S3">[2]Aggregate!#REF!</definedName>
    <definedName name="_24_93_1C" localSheetId="29">[2]Aggregate!#REF!</definedName>
    <definedName name="_24_93_1C" localSheetId="17">[2]Aggregate!#REF!</definedName>
    <definedName name="_24_93_1C" localSheetId="18">[2]Aggregate!#REF!</definedName>
    <definedName name="_24_93_1C" localSheetId="21">[2]Aggregate!#REF!</definedName>
    <definedName name="_24_93_1C" localSheetId="22">[2]Aggregate!#REF!</definedName>
    <definedName name="_24_93_1C" localSheetId="25">[2]Aggregate!#REF!</definedName>
    <definedName name="_24_93_1C" localSheetId="26">[2]Aggregate!#REF!</definedName>
    <definedName name="_24_93_1C" localSheetId="31">[2]Aggregate!#REF!</definedName>
    <definedName name="_24_93_1C" localSheetId="32">[2]Aggregate!#REF!</definedName>
    <definedName name="_24_93_1C" localSheetId="13">[2]Aggregate!#REF!</definedName>
    <definedName name="_24_93_1C" localSheetId="14">[2]Aggregate!#REF!</definedName>
    <definedName name="_24_93_1C">[2]Aggregate!#REF!</definedName>
    <definedName name="_27_93_1C2" localSheetId="29">[2]Aggregate!#REF!</definedName>
    <definedName name="_27_93_1C2" localSheetId="17">[2]Aggregate!#REF!</definedName>
    <definedName name="_27_93_1C2" localSheetId="18">[2]Aggregate!#REF!</definedName>
    <definedName name="_27_93_1C2" localSheetId="21">[2]Aggregate!#REF!</definedName>
    <definedName name="_27_93_1C2" localSheetId="22">[2]Aggregate!#REF!</definedName>
    <definedName name="_27_93_1C2" localSheetId="25">[2]Aggregate!#REF!</definedName>
    <definedName name="_27_93_1C2" localSheetId="26">[2]Aggregate!#REF!</definedName>
    <definedName name="_27_93_1C2" localSheetId="31">[2]Aggregate!#REF!</definedName>
    <definedName name="_27_93_1C2" localSheetId="32">[2]Aggregate!#REF!</definedName>
    <definedName name="_27_93_1C2" localSheetId="13">[2]Aggregate!#REF!</definedName>
    <definedName name="_27_93_1C2" localSheetId="14">[2]Aggregate!#REF!</definedName>
    <definedName name="_27_93_1C2">[2]Aggregate!#REF!</definedName>
    <definedName name="_3_92_2C" localSheetId="29">[2]Aggregate!#REF!</definedName>
    <definedName name="_3_92_2C" localSheetId="17">[2]Aggregate!#REF!</definedName>
    <definedName name="_3_92_2C" localSheetId="18">[2]Aggregate!#REF!</definedName>
    <definedName name="_3_92_2C" localSheetId="21">[2]Aggregate!#REF!</definedName>
    <definedName name="_3_92_2C" localSheetId="22">[2]Aggregate!#REF!</definedName>
    <definedName name="_3_92_2C" localSheetId="25">[2]Aggregate!#REF!</definedName>
    <definedName name="_3_92_2C" localSheetId="26">[2]Aggregate!#REF!</definedName>
    <definedName name="_3_92_2C" localSheetId="31">[2]Aggregate!#REF!</definedName>
    <definedName name="_3_92_2C" localSheetId="32">[2]Aggregate!#REF!</definedName>
    <definedName name="_3_92_2C" localSheetId="13">[2]Aggregate!#REF!</definedName>
    <definedName name="_3_92_2C" localSheetId="14">[2]Aggregate!#REF!</definedName>
    <definedName name="_3_92_2C">[2]Aggregate!#REF!</definedName>
    <definedName name="_30_93_1P" localSheetId="29">[2]Aggregate!#REF!</definedName>
    <definedName name="_30_93_1P" localSheetId="17">[2]Aggregate!#REF!</definedName>
    <definedName name="_30_93_1P" localSheetId="18">[2]Aggregate!#REF!</definedName>
    <definedName name="_30_93_1P" localSheetId="21">[2]Aggregate!#REF!</definedName>
    <definedName name="_30_93_1P" localSheetId="22">[2]Aggregate!#REF!</definedName>
    <definedName name="_30_93_1P" localSheetId="25">[2]Aggregate!#REF!</definedName>
    <definedName name="_30_93_1P" localSheetId="26">[2]Aggregate!#REF!</definedName>
    <definedName name="_30_93_1P" localSheetId="31">[2]Aggregate!#REF!</definedName>
    <definedName name="_30_93_1P" localSheetId="32">[2]Aggregate!#REF!</definedName>
    <definedName name="_30_93_1P" localSheetId="13">[2]Aggregate!#REF!</definedName>
    <definedName name="_30_93_1P" localSheetId="14">[2]Aggregate!#REF!</definedName>
    <definedName name="_30_93_1P">[2]Aggregate!#REF!</definedName>
    <definedName name="_33_93_1P2" localSheetId="29">[2]Aggregate!#REF!</definedName>
    <definedName name="_33_93_1P2" localSheetId="17">[2]Aggregate!#REF!</definedName>
    <definedName name="_33_93_1P2" localSheetId="18">[2]Aggregate!#REF!</definedName>
    <definedName name="_33_93_1P2" localSheetId="21">[2]Aggregate!#REF!</definedName>
    <definedName name="_33_93_1P2" localSheetId="22">[2]Aggregate!#REF!</definedName>
    <definedName name="_33_93_1P2" localSheetId="25">[2]Aggregate!#REF!</definedName>
    <definedName name="_33_93_1P2" localSheetId="26">[2]Aggregate!#REF!</definedName>
    <definedName name="_33_93_1P2" localSheetId="31">[2]Aggregate!#REF!</definedName>
    <definedName name="_33_93_1P2" localSheetId="32">[2]Aggregate!#REF!</definedName>
    <definedName name="_33_93_1P2" localSheetId="13">[2]Aggregate!#REF!</definedName>
    <definedName name="_33_93_1P2" localSheetId="14">[2]Aggregate!#REF!</definedName>
    <definedName name="_33_93_1P2">[2]Aggregate!#REF!</definedName>
    <definedName name="_36_93_1S" localSheetId="29">[2]Aggregate!#REF!</definedName>
    <definedName name="_36_93_1S" localSheetId="17">[2]Aggregate!#REF!</definedName>
    <definedName name="_36_93_1S" localSheetId="18">[2]Aggregate!#REF!</definedName>
    <definedName name="_36_93_1S" localSheetId="21">[2]Aggregate!#REF!</definedName>
    <definedName name="_36_93_1S" localSheetId="22">[2]Aggregate!#REF!</definedName>
    <definedName name="_36_93_1S" localSheetId="25">[2]Aggregate!#REF!</definedName>
    <definedName name="_36_93_1S" localSheetId="26">[2]Aggregate!#REF!</definedName>
    <definedName name="_36_93_1S" localSheetId="31">[2]Aggregate!#REF!</definedName>
    <definedName name="_36_93_1S" localSheetId="32">[2]Aggregate!#REF!</definedName>
    <definedName name="_36_93_1S" localSheetId="13">[2]Aggregate!#REF!</definedName>
    <definedName name="_36_93_1S" localSheetId="14">[2]Aggregate!#REF!</definedName>
    <definedName name="_36_93_1S">[2]Aggregate!#REF!</definedName>
    <definedName name="_39_93_1S2" localSheetId="29">[2]Aggregate!#REF!</definedName>
    <definedName name="_39_93_1S2" localSheetId="17">[2]Aggregate!#REF!</definedName>
    <definedName name="_39_93_1S2" localSheetId="18">[2]Aggregate!#REF!</definedName>
    <definedName name="_39_93_1S2" localSheetId="21">[2]Aggregate!#REF!</definedName>
    <definedName name="_39_93_1S2" localSheetId="22">[2]Aggregate!#REF!</definedName>
    <definedName name="_39_93_1S2" localSheetId="25">[2]Aggregate!#REF!</definedName>
    <definedName name="_39_93_1S2" localSheetId="26">[2]Aggregate!#REF!</definedName>
    <definedName name="_39_93_1S2" localSheetId="31">[2]Aggregate!#REF!</definedName>
    <definedName name="_39_93_1S2" localSheetId="32">[2]Aggregate!#REF!</definedName>
    <definedName name="_39_93_1S2" localSheetId="13">[2]Aggregate!#REF!</definedName>
    <definedName name="_39_93_1S2" localSheetId="14">[2]Aggregate!#REF!</definedName>
    <definedName name="_39_93_1S2">[2]Aggregate!#REF!</definedName>
    <definedName name="_42_93_1S3" localSheetId="29">[2]Aggregate!#REF!</definedName>
    <definedName name="_42_93_1S3" localSheetId="17">[2]Aggregate!#REF!</definedName>
    <definedName name="_42_93_1S3" localSheetId="18">[2]Aggregate!#REF!</definedName>
    <definedName name="_42_93_1S3" localSheetId="21">[2]Aggregate!#REF!</definedName>
    <definedName name="_42_93_1S3" localSheetId="22">[2]Aggregate!#REF!</definedName>
    <definedName name="_42_93_1S3" localSheetId="25">[2]Aggregate!#REF!</definedName>
    <definedName name="_42_93_1S3" localSheetId="26">[2]Aggregate!#REF!</definedName>
    <definedName name="_42_93_1S3" localSheetId="31">[2]Aggregate!#REF!</definedName>
    <definedName name="_42_93_1S3" localSheetId="32">[2]Aggregate!#REF!</definedName>
    <definedName name="_42_93_1S3" localSheetId="13">[2]Aggregate!#REF!</definedName>
    <definedName name="_42_93_1S3" localSheetId="14">[2]Aggregate!#REF!</definedName>
    <definedName name="_42_93_1S3">[2]Aggregate!#REF!</definedName>
    <definedName name="_45_93_2S" localSheetId="29">[2]Aggregate!#REF!</definedName>
    <definedName name="_45_93_2S" localSheetId="17">[2]Aggregate!#REF!</definedName>
    <definedName name="_45_93_2S" localSheetId="18">[2]Aggregate!#REF!</definedName>
    <definedName name="_45_93_2S" localSheetId="21">[2]Aggregate!#REF!</definedName>
    <definedName name="_45_93_2S" localSheetId="22">[2]Aggregate!#REF!</definedName>
    <definedName name="_45_93_2S" localSheetId="25">[2]Aggregate!#REF!</definedName>
    <definedName name="_45_93_2S" localSheetId="26">[2]Aggregate!#REF!</definedName>
    <definedName name="_45_93_2S" localSheetId="31">[2]Aggregate!#REF!</definedName>
    <definedName name="_45_93_2S" localSheetId="32">[2]Aggregate!#REF!</definedName>
    <definedName name="_45_93_2S" localSheetId="13">[2]Aggregate!#REF!</definedName>
    <definedName name="_45_93_2S" localSheetId="14">[2]Aggregate!#REF!</definedName>
    <definedName name="_45_93_2S">[2]Aggregate!#REF!</definedName>
    <definedName name="_48_93_2S2" localSheetId="29">[2]Aggregate!#REF!</definedName>
    <definedName name="_48_93_2S2" localSheetId="17">[2]Aggregate!#REF!</definedName>
    <definedName name="_48_93_2S2" localSheetId="18">[2]Aggregate!#REF!</definedName>
    <definedName name="_48_93_2S2" localSheetId="21">[2]Aggregate!#REF!</definedName>
    <definedName name="_48_93_2S2" localSheetId="22">[2]Aggregate!#REF!</definedName>
    <definedName name="_48_93_2S2" localSheetId="25">[2]Aggregate!#REF!</definedName>
    <definedName name="_48_93_2S2" localSheetId="26">[2]Aggregate!#REF!</definedName>
    <definedName name="_48_93_2S2" localSheetId="31">[2]Aggregate!#REF!</definedName>
    <definedName name="_48_93_2S2" localSheetId="32">[2]Aggregate!#REF!</definedName>
    <definedName name="_48_93_2S2" localSheetId="13">[2]Aggregate!#REF!</definedName>
    <definedName name="_48_93_2S2" localSheetId="14">[2]Aggregate!#REF!</definedName>
    <definedName name="_48_93_2S2">[2]Aggregate!#REF!</definedName>
    <definedName name="_51_93_2S3" localSheetId="29">[2]Aggregate!#REF!</definedName>
    <definedName name="_51_93_2S3" localSheetId="17">[2]Aggregate!#REF!</definedName>
    <definedName name="_51_93_2S3" localSheetId="18">[2]Aggregate!#REF!</definedName>
    <definedName name="_51_93_2S3" localSheetId="21">[2]Aggregate!#REF!</definedName>
    <definedName name="_51_93_2S3" localSheetId="22">[2]Aggregate!#REF!</definedName>
    <definedName name="_51_93_2S3" localSheetId="25">[2]Aggregate!#REF!</definedName>
    <definedName name="_51_93_2S3" localSheetId="26">[2]Aggregate!#REF!</definedName>
    <definedName name="_51_93_2S3" localSheetId="31">[2]Aggregate!#REF!</definedName>
    <definedName name="_51_93_2S3" localSheetId="32">[2]Aggregate!#REF!</definedName>
    <definedName name="_51_93_2S3" localSheetId="13">[2]Aggregate!#REF!</definedName>
    <definedName name="_51_93_2S3" localSheetId="14">[2]Aggregate!#REF!</definedName>
    <definedName name="_51_93_2S3">[2]Aggregate!#REF!</definedName>
    <definedName name="_54_94_1C" localSheetId="29">[2]Aggregate!#REF!</definedName>
    <definedName name="_54_94_1C" localSheetId="17">[2]Aggregate!#REF!</definedName>
    <definedName name="_54_94_1C" localSheetId="18">[2]Aggregate!#REF!</definedName>
    <definedName name="_54_94_1C" localSheetId="21">[2]Aggregate!#REF!</definedName>
    <definedName name="_54_94_1C" localSheetId="22">[2]Aggregate!#REF!</definedName>
    <definedName name="_54_94_1C" localSheetId="25">[2]Aggregate!#REF!</definedName>
    <definedName name="_54_94_1C" localSheetId="26">[2]Aggregate!#REF!</definedName>
    <definedName name="_54_94_1C" localSheetId="31">[2]Aggregate!#REF!</definedName>
    <definedName name="_54_94_1C" localSheetId="32">[2]Aggregate!#REF!</definedName>
    <definedName name="_54_94_1C" localSheetId="13">[2]Aggregate!#REF!</definedName>
    <definedName name="_54_94_1C" localSheetId="14">[2]Aggregate!#REF!</definedName>
    <definedName name="_54_94_1C">[2]Aggregate!#REF!</definedName>
    <definedName name="_57_94_1C2" localSheetId="29">[2]Aggregate!#REF!</definedName>
    <definedName name="_57_94_1C2" localSheetId="17">[2]Aggregate!#REF!</definedName>
    <definedName name="_57_94_1C2" localSheetId="18">[2]Aggregate!#REF!</definedName>
    <definedName name="_57_94_1C2" localSheetId="21">[2]Aggregate!#REF!</definedName>
    <definedName name="_57_94_1C2" localSheetId="22">[2]Aggregate!#REF!</definedName>
    <definedName name="_57_94_1C2" localSheetId="25">[2]Aggregate!#REF!</definedName>
    <definedName name="_57_94_1C2" localSheetId="26">[2]Aggregate!#REF!</definedName>
    <definedName name="_57_94_1C2" localSheetId="31">[2]Aggregate!#REF!</definedName>
    <definedName name="_57_94_1C2" localSheetId="32">[2]Aggregate!#REF!</definedName>
    <definedName name="_57_94_1C2" localSheetId="13">[2]Aggregate!#REF!</definedName>
    <definedName name="_57_94_1C2" localSheetId="14">[2]Aggregate!#REF!</definedName>
    <definedName name="_57_94_1C2">[2]Aggregate!#REF!</definedName>
    <definedName name="_6_92_2C2" localSheetId="29">[2]Aggregate!#REF!</definedName>
    <definedName name="_6_92_2C2" localSheetId="17">[2]Aggregate!#REF!</definedName>
    <definedName name="_6_92_2C2" localSheetId="18">[2]Aggregate!#REF!</definedName>
    <definedName name="_6_92_2C2" localSheetId="21">[2]Aggregate!#REF!</definedName>
    <definedName name="_6_92_2C2" localSheetId="22">[2]Aggregate!#REF!</definedName>
    <definedName name="_6_92_2C2" localSheetId="25">[2]Aggregate!#REF!</definedName>
    <definedName name="_6_92_2C2" localSheetId="26">[2]Aggregate!#REF!</definedName>
    <definedName name="_6_92_2C2" localSheetId="31">[2]Aggregate!#REF!</definedName>
    <definedName name="_6_92_2C2" localSheetId="32">[2]Aggregate!#REF!</definedName>
    <definedName name="_6_92_2C2" localSheetId="13">[2]Aggregate!#REF!</definedName>
    <definedName name="_6_92_2C2" localSheetId="14">[2]Aggregate!#REF!</definedName>
    <definedName name="_6_92_2C2">[2]Aggregate!#REF!</definedName>
    <definedName name="_60_94_1P" localSheetId="29">[2]Aggregate!#REF!</definedName>
    <definedName name="_60_94_1P" localSheetId="17">[2]Aggregate!#REF!</definedName>
    <definedName name="_60_94_1P" localSheetId="18">[2]Aggregate!#REF!</definedName>
    <definedName name="_60_94_1P" localSheetId="21">[2]Aggregate!#REF!</definedName>
    <definedName name="_60_94_1P" localSheetId="22">[2]Aggregate!#REF!</definedName>
    <definedName name="_60_94_1P" localSheetId="25">[2]Aggregate!#REF!</definedName>
    <definedName name="_60_94_1P" localSheetId="26">[2]Aggregate!#REF!</definedName>
    <definedName name="_60_94_1P" localSheetId="31">[2]Aggregate!#REF!</definedName>
    <definedName name="_60_94_1P" localSheetId="32">[2]Aggregate!#REF!</definedName>
    <definedName name="_60_94_1P" localSheetId="13">[2]Aggregate!#REF!</definedName>
    <definedName name="_60_94_1P" localSheetId="14">[2]Aggregate!#REF!</definedName>
    <definedName name="_60_94_1P">[2]Aggregate!#REF!</definedName>
    <definedName name="_63_94_1P2" localSheetId="29">[2]Aggregate!#REF!</definedName>
    <definedName name="_63_94_1P2" localSheetId="17">[2]Aggregate!#REF!</definedName>
    <definedName name="_63_94_1P2" localSheetId="18">[2]Aggregate!#REF!</definedName>
    <definedName name="_63_94_1P2" localSheetId="21">[2]Aggregate!#REF!</definedName>
    <definedName name="_63_94_1P2" localSheetId="22">[2]Aggregate!#REF!</definedName>
    <definedName name="_63_94_1P2" localSheetId="25">[2]Aggregate!#REF!</definedName>
    <definedName name="_63_94_1P2" localSheetId="26">[2]Aggregate!#REF!</definedName>
    <definedName name="_63_94_1P2" localSheetId="31">[2]Aggregate!#REF!</definedName>
    <definedName name="_63_94_1P2" localSheetId="32">[2]Aggregate!#REF!</definedName>
    <definedName name="_63_94_1P2" localSheetId="13">[2]Aggregate!#REF!</definedName>
    <definedName name="_63_94_1P2" localSheetId="14">[2]Aggregate!#REF!</definedName>
    <definedName name="_63_94_1P2">[2]Aggregate!#REF!</definedName>
    <definedName name="_66_94_2C" localSheetId="29">[2]Aggregate!#REF!</definedName>
    <definedName name="_66_94_2C" localSheetId="17">[2]Aggregate!#REF!</definedName>
    <definedName name="_66_94_2C" localSheetId="18">[2]Aggregate!#REF!</definedName>
    <definedName name="_66_94_2C" localSheetId="21">[2]Aggregate!#REF!</definedName>
    <definedName name="_66_94_2C" localSheetId="22">[2]Aggregate!#REF!</definedName>
    <definedName name="_66_94_2C" localSheetId="25">[2]Aggregate!#REF!</definedName>
    <definedName name="_66_94_2C" localSheetId="26">[2]Aggregate!#REF!</definedName>
    <definedName name="_66_94_2C" localSheetId="31">[2]Aggregate!#REF!</definedName>
    <definedName name="_66_94_2C" localSheetId="32">[2]Aggregate!#REF!</definedName>
    <definedName name="_66_94_2C" localSheetId="13">[2]Aggregate!#REF!</definedName>
    <definedName name="_66_94_2C" localSheetId="14">[2]Aggregate!#REF!</definedName>
    <definedName name="_66_94_2C">[2]Aggregate!#REF!</definedName>
    <definedName name="_69_94_2C2" localSheetId="29">[2]Aggregate!#REF!</definedName>
    <definedName name="_69_94_2C2" localSheetId="17">[2]Aggregate!#REF!</definedName>
    <definedName name="_69_94_2C2" localSheetId="18">[2]Aggregate!#REF!</definedName>
    <definedName name="_69_94_2C2" localSheetId="21">[2]Aggregate!#REF!</definedName>
    <definedName name="_69_94_2C2" localSheetId="22">[2]Aggregate!#REF!</definedName>
    <definedName name="_69_94_2C2" localSheetId="25">[2]Aggregate!#REF!</definedName>
    <definedName name="_69_94_2C2" localSheetId="26">[2]Aggregate!#REF!</definedName>
    <definedName name="_69_94_2C2" localSheetId="31">[2]Aggregate!#REF!</definedName>
    <definedName name="_69_94_2C2" localSheetId="32">[2]Aggregate!#REF!</definedName>
    <definedName name="_69_94_2C2" localSheetId="13">[2]Aggregate!#REF!</definedName>
    <definedName name="_69_94_2C2" localSheetId="14">[2]Aggregate!#REF!</definedName>
    <definedName name="_69_94_2C2">[2]Aggregate!#REF!</definedName>
    <definedName name="_72_94_2P" localSheetId="29">[2]Aggregate!#REF!</definedName>
    <definedName name="_72_94_2P" localSheetId="17">[2]Aggregate!#REF!</definedName>
    <definedName name="_72_94_2P" localSheetId="18">[2]Aggregate!#REF!</definedName>
    <definedName name="_72_94_2P" localSheetId="21">[2]Aggregate!#REF!</definedName>
    <definedName name="_72_94_2P" localSheetId="22">[2]Aggregate!#REF!</definedName>
    <definedName name="_72_94_2P" localSheetId="25">[2]Aggregate!#REF!</definedName>
    <definedName name="_72_94_2P" localSheetId="26">[2]Aggregate!#REF!</definedName>
    <definedName name="_72_94_2P" localSheetId="31">[2]Aggregate!#REF!</definedName>
    <definedName name="_72_94_2P" localSheetId="32">[2]Aggregate!#REF!</definedName>
    <definedName name="_72_94_2P" localSheetId="13">[2]Aggregate!#REF!</definedName>
    <definedName name="_72_94_2P" localSheetId="14">[2]Aggregate!#REF!</definedName>
    <definedName name="_72_94_2P">[2]Aggregate!#REF!</definedName>
    <definedName name="_75_94_2P2" localSheetId="29">[2]Aggregate!#REF!</definedName>
    <definedName name="_75_94_2P2" localSheetId="17">[2]Aggregate!#REF!</definedName>
    <definedName name="_75_94_2P2" localSheetId="18">[2]Aggregate!#REF!</definedName>
    <definedName name="_75_94_2P2" localSheetId="21">[2]Aggregate!#REF!</definedName>
    <definedName name="_75_94_2P2" localSheetId="22">[2]Aggregate!#REF!</definedName>
    <definedName name="_75_94_2P2" localSheetId="25">[2]Aggregate!#REF!</definedName>
    <definedName name="_75_94_2P2" localSheetId="26">[2]Aggregate!#REF!</definedName>
    <definedName name="_75_94_2P2" localSheetId="31">[2]Aggregate!#REF!</definedName>
    <definedName name="_75_94_2P2" localSheetId="32">[2]Aggregate!#REF!</definedName>
    <definedName name="_75_94_2P2" localSheetId="13">[2]Aggregate!#REF!</definedName>
    <definedName name="_75_94_2P2" localSheetId="14">[2]Aggregate!#REF!</definedName>
    <definedName name="_75_94_2P2">[2]Aggregate!#REF!</definedName>
    <definedName name="_78_94_3C" localSheetId="29">[2]Aggregate!#REF!</definedName>
    <definedName name="_78_94_3C" localSheetId="17">[2]Aggregate!#REF!</definedName>
    <definedName name="_78_94_3C" localSheetId="18">[2]Aggregate!#REF!</definedName>
    <definedName name="_78_94_3C" localSheetId="21">[2]Aggregate!#REF!</definedName>
    <definedName name="_78_94_3C" localSheetId="22">[2]Aggregate!#REF!</definedName>
    <definedName name="_78_94_3C" localSheetId="25">[2]Aggregate!#REF!</definedName>
    <definedName name="_78_94_3C" localSheetId="26">[2]Aggregate!#REF!</definedName>
    <definedName name="_78_94_3C" localSheetId="31">[2]Aggregate!#REF!</definedName>
    <definedName name="_78_94_3C" localSheetId="32">[2]Aggregate!#REF!</definedName>
    <definedName name="_78_94_3C" localSheetId="13">[2]Aggregate!#REF!</definedName>
    <definedName name="_78_94_3C" localSheetId="14">[2]Aggregate!#REF!</definedName>
    <definedName name="_78_94_3C">[2]Aggregate!#REF!</definedName>
    <definedName name="_81_94_3C2" localSheetId="29">[2]Aggregate!#REF!</definedName>
    <definedName name="_81_94_3C2" localSheetId="17">[2]Aggregate!#REF!</definedName>
    <definedName name="_81_94_3C2" localSheetId="18">[2]Aggregate!#REF!</definedName>
    <definedName name="_81_94_3C2" localSheetId="21">[2]Aggregate!#REF!</definedName>
    <definedName name="_81_94_3C2" localSheetId="22">[2]Aggregate!#REF!</definedName>
    <definedName name="_81_94_3C2" localSheetId="25">[2]Aggregate!#REF!</definedName>
    <definedName name="_81_94_3C2" localSheetId="26">[2]Aggregate!#REF!</definedName>
    <definedName name="_81_94_3C2" localSheetId="31">[2]Aggregate!#REF!</definedName>
    <definedName name="_81_94_3C2" localSheetId="32">[2]Aggregate!#REF!</definedName>
    <definedName name="_81_94_3C2" localSheetId="13">[2]Aggregate!#REF!</definedName>
    <definedName name="_81_94_3C2" localSheetId="14">[2]Aggregate!#REF!</definedName>
    <definedName name="_81_94_3C2">[2]Aggregate!#REF!</definedName>
    <definedName name="_84_94_3P" localSheetId="29">[2]Aggregate!#REF!</definedName>
    <definedName name="_84_94_3P" localSheetId="17">[2]Aggregate!#REF!</definedName>
    <definedName name="_84_94_3P" localSheetId="18">[2]Aggregate!#REF!</definedName>
    <definedName name="_84_94_3P" localSheetId="21">[2]Aggregate!#REF!</definedName>
    <definedName name="_84_94_3P" localSheetId="22">[2]Aggregate!#REF!</definedName>
    <definedName name="_84_94_3P" localSheetId="25">[2]Aggregate!#REF!</definedName>
    <definedName name="_84_94_3P" localSheetId="26">[2]Aggregate!#REF!</definedName>
    <definedName name="_84_94_3P" localSheetId="31">[2]Aggregate!#REF!</definedName>
    <definedName name="_84_94_3P" localSheetId="32">[2]Aggregate!#REF!</definedName>
    <definedName name="_84_94_3P" localSheetId="13">[2]Aggregate!#REF!</definedName>
    <definedName name="_84_94_3P" localSheetId="14">[2]Aggregate!#REF!</definedName>
    <definedName name="_84_94_3P">[2]Aggregate!#REF!</definedName>
    <definedName name="_87_94_3P2" localSheetId="29">[2]Aggregate!#REF!</definedName>
    <definedName name="_87_94_3P2" localSheetId="17">[2]Aggregate!#REF!</definedName>
    <definedName name="_87_94_3P2" localSheetId="18">[2]Aggregate!#REF!</definedName>
    <definedName name="_87_94_3P2" localSheetId="21">[2]Aggregate!#REF!</definedName>
    <definedName name="_87_94_3P2" localSheetId="22">[2]Aggregate!#REF!</definedName>
    <definedName name="_87_94_3P2" localSheetId="25">[2]Aggregate!#REF!</definedName>
    <definedName name="_87_94_3P2" localSheetId="26">[2]Aggregate!#REF!</definedName>
    <definedName name="_87_94_3P2" localSheetId="31">[2]Aggregate!#REF!</definedName>
    <definedName name="_87_94_3P2" localSheetId="32">[2]Aggregate!#REF!</definedName>
    <definedName name="_87_94_3P2" localSheetId="13">[2]Aggregate!#REF!</definedName>
    <definedName name="_87_94_3P2" localSheetId="14">[2]Aggregate!#REF!</definedName>
    <definedName name="_87_94_3P2">[2]Aggregate!#REF!</definedName>
    <definedName name="_9_92_2P" localSheetId="29">[2]Aggregate!#REF!</definedName>
    <definedName name="_9_92_2P" localSheetId="17">[2]Aggregate!#REF!</definedName>
    <definedName name="_9_92_2P" localSheetId="18">[2]Aggregate!#REF!</definedName>
    <definedName name="_9_92_2P" localSheetId="21">[2]Aggregate!#REF!</definedName>
    <definedName name="_9_92_2P" localSheetId="22">[2]Aggregate!#REF!</definedName>
    <definedName name="_9_92_2P" localSheetId="25">[2]Aggregate!#REF!</definedName>
    <definedName name="_9_92_2P" localSheetId="26">[2]Aggregate!#REF!</definedName>
    <definedName name="_9_92_2P" localSheetId="31">[2]Aggregate!#REF!</definedName>
    <definedName name="_9_92_2P" localSheetId="32">[2]Aggregate!#REF!</definedName>
    <definedName name="_9_92_2P" localSheetId="13">[2]Aggregate!#REF!</definedName>
    <definedName name="_9_92_2P" localSheetId="14">[2]Aggregate!#REF!</definedName>
    <definedName name="_9_92_2P">[2]Aggregate!#REF!</definedName>
    <definedName name="_90_95_1C" localSheetId="29">[2]Aggregate!#REF!</definedName>
    <definedName name="_90_95_1C" localSheetId="17">[2]Aggregate!#REF!</definedName>
    <definedName name="_90_95_1C" localSheetId="18">[2]Aggregate!#REF!</definedName>
    <definedName name="_90_95_1C" localSheetId="21">[2]Aggregate!#REF!</definedName>
    <definedName name="_90_95_1C" localSheetId="22">[2]Aggregate!#REF!</definedName>
    <definedName name="_90_95_1C" localSheetId="25">[2]Aggregate!#REF!</definedName>
    <definedName name="_90_95_1C" localSheetId="26">[2]Aggregate!#REF!</definedName>
    <definedName name="_90_95_1C" localSheetId="31">[2]Aggregate!#REF!</definedName>
    <definedName name="_90_95_1C" localSheetId="32">[2]Aggregate!#REF!</definedName>
    <definedName name="_90_95_1C" localSheetId="13">[2]Aggregate!#REF!</definedName>
    <definedName name="_90_95_1C" localSheetId="14">[2]Aggregate!#REF!</definedName>
    <definedName name="_90_95_1C">[2]Aggregate!#REF!</definedName>
    <definedName name="_93_95_1C2" localSheetId="29">[2]Aggregate!#REF!</definedName>
    <definedName name="_93_95_1C2" localSheetId="17">[2]Aggregate!#REF!</definedName>
    <definedName name="_93_95_1C2" localSheetId="18">[2]Aggregate!#REF!</definedName>
    <definedName name="_93_95_1C2" localSheetId="21">[2]Aggregate!#REF!</definedName>
    <definedName name="_93_95_1C2" localSheetId="22">[2]Aggregate!#REF!</definedName>
    <definedName name="_93_95_1C2" localSheetId="25">[2]Aggregate!#REF!</definedName>
    <definedName name="_93_95_1C2" localSheetId="26">[2]Aggregate!#REF!</definedName>
    <definedName name="_93_95_1C2" localSheetId="31">[2]Aggregate!#REF!</definedName>
    <definedName name="_93_95_1C2" localSheetId="32">[2]Aggregate!#REF!</definedName>
    <definedName name="_93_95_1C2" localSheetId="13">[2]Aggregate!#REF!</definedName>
    <definedName name="_93_95_1C2" localSheetId="14">[2]Aggregate!#REF!</definedName>
    <definedName name="_93_95_1C2">[2]Aggregate!#REF!</definedName>
    <definedName name="_96_95_1P" localSheetId="29">[2]Aggregate!#REF!</definedName>
    <definedName name="_96_95_1P" localSheetId="17">[2]Aggregate!#REF!</definedName>
    <definedName name="_96_95_1P" localSheetId="18">[2]Aggregate!#REF!</definedName>
    <definedName name="_96_95_1P" localSheetId="21">[2]Aggregate!#REF!</definedName>
    <definedName name="_96_95_1P" localSheetId="22">[2]Aggregate!#REF!</definedName>
    <definedName name="_96_95_1P" localSheetId="25">[2]Aggregate!#REF!</definedName>
    <definedName name="_96_95_1P" localSheetId="26">[2]Aggregate!#REF!</definedName>
    <definedName name="_96_95_1P" localSheetId="31">[2]Aggregate!#REF!</definedName>
    <definedName name="_96_95_1P" localSheetId="32">[2]Aggregate!#REF!</definedName>
    <definedName name="_96_95_1P" localSheetId="13">[2]Aggregate!#REF!</definedName>
    <definedName name="_96_95_1P" localSheetId="14">[2]Aggregate!#REF!</definedName>
    <definedName name="_96_95_1P">[2]Aggregate!#REF!</definedName>
    <definedName name="_99_95_1P2" localSheetId="29">[2]Aggregate!#REF!</definedName>
    <definedName name="_99_95_1P2" localSheetId="17">[2]Aggregate!#REF!</definedName>
    <definedName name="_99_95_1P2" localSheetId="18">[2]Aggregate!#REF!</definedName>
    <definedName name="_99_95_1P2" localSheetId="21">[2]Aggregate!#REF!</definedName>
    <definedName name="_99_95_1P2" localSheetId="22">[2]Aggregate!#REF!</definedName>
    <definedName name="_99_95_1P2" localSheetId="25">[2]Aggregate!#REF!</definedName>
    <definedName name="_99_95_1P2" localSheetId="26">[2]Aggregate!#REF!</definedName>
    <definedName name="_99_95_1P2" localSheetId="31">[2]Aggregate!#REF!</definedName>
    <definedName name="_99_95_1P2" localSheetId="32">[2]Aggregate!#REF!</definedName>
    <definedName name="_99_95_1P2" localSheetId="13">[2]Aggregate!#REF!</definedName>
    <definedName name="_99_95_1P2" localSheetId="14">[2]Aggregate!#REF!</definedName>
    <definedName name="_99_95_1P2">[2]Aggregate!#REF!</definedName>
    <definedName name="A1_Bal" localSheetId="29">'[3]Svg. Worksheet'!#REF!</definedName>
    <definedName name="A1_Bal" localSheetId="17">'[3]Svg. Worksheet'!#REF!</definedName>
    <definedName name="A1_Bal" localSheetId="18">'[3]Svg. Worksheet'!#REF!</definedName>
    <definedName name="A1_Bal" localSheetId="21">'[3]Svg. Worksheet'!#REF!</definedName>
    <definedName name="A1_Bal" localSheetId="22">'[3]Svg. Worksheet'!#REF!</definedName>
    <definedName name="A1_Bal" localSheetId="25">'[3]Svg. Worksheet'!#REF!</definedName>
    <definedName name="A1_Bal" localSheetId="26">'[3]Svg. Worksheet'!#REF!</definedName>
    <definedName name="A1_Bal" localSheetId="31">'[3]Svg. Worksheet'!#REF!</definedName>
    <definedName name="A1_Bal" localSheetId="32">'[3]Svg. Worksheet'!#REF!</definedName>
    <definedName name="A1_Bal" localSheetId="13">'[3]Svg. Worksheet'!#REF!</definedName>
    <definedName name="A1_Bal" localSheetId="14">'[3]Svg. Worksheet'!#REF!</definedName>
    <definedName name="A1_Bal">'[3]Svg. Worksheet'!#REF!</definedName>
    <definedName name="A1_Int" localSheetId="29">'[3]Svg. Worksheet'!#REF!</definedName>
    <definedName name="A1_Int" localSheetId="17">'[3]Svg. Worksheet'!#REF!</definedName>
    <definedName name="A1_Int" localSheetId="18">'[3]Svg. Worksheet'!#REF!</definedName>
    <definedName name="A1_Int" localSheetId="21">'[3]Svg. Worksheet'!#REF!</definedName>
    <definedName name="A1_Int" localSheetId="22">'[3]Svg. Worksheet'!#REF!</definedName>
    <definedName name="A1_Int" localSheetId="25">'[3]Svg. Worksheet'!#REF!</definedName>
    <definedName name="A1_Int" localSheetId="26">'[3]Svg. Worksheet'!#REF!</definedName>
    <definedName name="A1_Int" localSheetId="31">'[3]Svg. Worksheet'!#REF!</definedName>
    <definedName name="A1_Int" localSheetId="32">'[3]Svg. Worksheet'!#REF!</definedName>
    <definedName name="A1_Int" localSheetId="13">'[3]Svg. Worksheet'!#REF!</definedName>
    <definedName name="A1_Int" localSheetId="14">'[3]Svg. Worksheet'!#REF!</definedName>
    <definedName name="A1_Int">'[3]Svg. Worksheet'!#REF!</definedName>
    <definedName name="A2_Bal" localSheetId="29">'[3]Svg. Worksheet'!#REF!</definedName>
    <definedName name="A2_Bal" localSheetId="17">'[3]Svg. Worksheet'!#REF!</definedName>
    <definedName name="A2_Bal" localSheetId="18">'[3]Svg. Worksheet'!#REF!</definedName>
    <definedName name="A2_Bal" localSheetId="21">'[3]Svg. Worksheet'!#REF!</definedName>
    <definedName name="A2_Bal" localSheetId="22">'[3]Svg. Worksheet'!#REF!</definedName>
    <definedName name="A2_Bal" localSheetId="25">'[3]Svg. Worksheet'!#REF!</definedName>
    <definedName name="A2_Bal" localSheetId="26">'[3]Svg. Worksheet'!#REF!</definedName>
    <definedName name="A2_Bal" localSheetId="31">'[3]Svg. Worksheet'!#REF!</definedName>
    <definedName name="A2_Bal" localSheetId="32">'[3]Svg. Worksheet'!#REF!</definedName>
    <definedName name="A2_Bal" localSheetId="13">'[3]Svg. Worksheet'!#REF!</definedName>
    <definedName name="A2_Bal" localSheetId="14">'[3]Svg. Worksheet'!#REF!</definedName>
    <definedName name="A2_Bal">'[3]Svg. Worksheet'!#REF!</definedName>
    <definedName name="A2_Int" localSheetId="29">'[3]Svg. Worksheet'!#REF!</definedName>
    <definedName name="A2_Int" localSheetId="17">'[3]Svg. Worksheet'!#REF!</definedName>
    <definedName name="A2_Int" localSheetId="18">'[3]Svg. Worksheet'!#REF!</definedName>
    <definedName name="A2_Int" localSheetId="21">'[3]Svg. Worksheet'!#REF!</definedName>
    <definedName name="A2_Int" localSheetId="22">'[3]Svg. Worksheet'!#REF!</definedName>
    <definedName name="A2_Int" localSheetId="25">'[3]Svg. Worksheet'!#REF!</definedName>
    <definedName name="A2_Int" localSheetId="26">'[3]Svg. Worksheet'!#REF!</definedName>
    <definedName name="A2_Int" localSheetId="31">'[3]Svg. Worksheet'!#REF!</definedName>
    <definedName name="A2_Int" localSheetId="32">'[3]Svg. Worksheet'!#REF!</definedName>
    <definedName name="A2_Int" localSheetId="13">'[3]Svg. Worksheet'!#REF!</definedName>
    <definedName name="A2_Int" localSheetId="14">'[3]Svg. Worksheet'!#REF!</definedName>
    <definedName name="A2_Int">'[3]Svg. Worksheet'!#REF!</definedName>
    <definedName name="A3_Bal" localSheetId="29">'[3]Svg. Worksheet'!#REF!</definedName>
    <definedName name="A3_Bal" localSheetId="17">'[3]Svg. Worksheet'!#REF!</definedName>
    <definedName name="A3_Bal" localSheetId="18">'[3]Svg. Worksheet'!#REF!</definedName>
    <definedName name="A3_Bal" localSheetId="21">'[3]Svg. Worksheet'!#REF!</definedName>
    <definedName name="A3_Bal" localSheetId="22">'[3]Svg. Worksheet'!#REF!</definedName>
    <definedName name="A3_Bal" localSheetId="25">'[3]Svg. Worksheet'!#REF!</definedName>
    <definedName name="A3_Bal" localSheetId="26">'[3]Svg. Worksheet'!#REF!</definedName>
    <definedName name="A3_Bal" localSheetId="31">'[3]Svg. Worksheet'!#REF!</definedName>
    <definedName name="A3_Bal" localSheetId="32">'[3]Svg. Worksheet'!#REF!</definedName>
    <definedName name="A3_Bal" localSheetId="13">'[3]Svg. Worksheet'!#REF!</definedName>
    <definedName name="A3_Bal" localSheetId="14">'[3]Svg. Worksheet'!#REF!</definedName>
    <definedName name="A3_Bal">'[3]Svg. Worksheet'!#REF!</definedName>
    <definedName name="A3_Int" localSheetId="29">'[3]Svg. Worksheet'!#REF!</definedName>
    <definedName name="A3_Int" localSheetId="17">'[3]Svg. Worksheet'!#REF!</definedName>
    <definedName name="A3_Int" localSheetId="18">'[3]Svg. Worksheet'!#REF!</definedName>
    <definedName name="A3_Int" localSheetId="21">'[3]Svg. Worksheet'!#REF!</definedName>
    <definedName name="A3_Int" localSheetId="22">'[3]Svg. Worksheet'!#REF!</definedName>
    <definedName name="A3_Int" localSheetId="25">'[3]Svg. Worksheet'!#REF!</definedName>
    <definedName name="A3_Int" localSheetId="26">'[3]Svg. Worksheet'!#REF!</definedName>
    <definedName name="A3_Int" localSheetId="31">'[3]Svg. Worksheet'!#REF!</definedName>
    <definedName name="A3_Int" localSheetId="32">'[3]Svg. Worksheet'!#REF!</definedName>
    <definedName name="A3_Int" localSheetId="13">'[3]Svg. Worksheet'!#REF!</definedName>
    <definedName name="A3_Int" localSheetId="14">'[3]Svg. Worksheet'!#REF!</definedName>
    <definedName name="A3_Int">'[3]Svg. Worksheet'!#REF!</definedName>
    <definedName name="AGG" localSheetId="29">[1]Aggregate!#REF!</definedName>
    <definedName name="AGG" localSheetId="17">[1]Aggregate!#REF!</definedName>
    <definedName name="AGG" localSheetId="18">[1]Aggregate!#REF!</definedName>
    <definedName name="AGG" localSheetId="19">'Aug17 Pool Data'!#REF!</definedName>
    <definedName name="AGG" localSheetId="21">[1]Aggregate!#REF!</definedName>
    <definedName name="AGG" localSheetId="22">[1]Aggregate!#REF!</definedName>
    <definedName name="AGG" localSheetId="23">'Jul17 Pool Data'!#REF!</definedName>
    <definedName name="AGG" localSheetId="25">[1]Aggregate!#REF!</definedName>
    <definedName name="AGG" localSheetId="26">[1]Aggregate!#REF!</definedName>
    <definedName name="AGG" localSheetId="27">'Jun17 Pool Data'!#REF!</definedName>
    <definedName name="AGG" localSheetId="31">[1]Aggregate!#REF!</definedName>
    <definedName name="AGG" localSheetId="32">[1]Aggregate!#REF!</definedName>
    <definedName name="AGG" localSheetId="33">'May17 Pool Data'!#REF!</definedName>
    <definedName name="AGG" localSheetId="13">[1]Aggregate!#REF!</definedName>
    <definedName name="AGG" localSheetId="14">[1]Aggregate!#REF!</definedName>
    <definedName name="AGG" localSheetId="15">'Sep17 Pool Data'!#REF!</definedName>
    <definedName name="AGG">[1]Aggregate!#REF!</definedName>
    <definedName name="AGG_REC" localSheetId="29">[1]Aggregate!#REF!</definedName>
    <definedName name="AGG_REC" localSheetId="17">[1]Aggregate!#REF!</definedName>
    <definedName name="AGG_REC" localSheetId="18">[1]Aggregate!#REF!</definedName>
    <definedName name="AGG_REC" localSheetId="19">'Aug17 Pool Data'!#REF!</definedName>
    <definedName name="AGG_REC" localSheetId="21">[1]Aggregate!#REF!</definedName>
    <definedName name="AGG_REC" localSheetId="22">[1]Aggregate!#REF!</definedName>
    <definedName name="AGG_REC" localSheetId="23">'Jul17 Pool Data'!#REF!</definedName>
    <definedName name="AGG_REC" localSheetId="25">[1]Aggregate!#REF!</definedName>
    <definedName name="AGG_REC" localSheetId="26">[1]Aggregate!#REF!</definedName>
    <definedName name="AGG_REC" localSheetId="27">'Jun17 Pool Data'!#REF!</definedName>
    <definedName name="AGG_REC" localSheetId="31">[1]Aggregate!#REF!</definedName>
    <definedName name="AGG_REC" localSheetId="32">[1]Aggregate!#REF!</definedName>
    <definedName name="AGG_REC" localSheetId="33">'May17 Pool Data'!#REF!</definedName>
    <definedName name="AGG_REC" localSheetId="13">[1]Aggregate!#REF!</definedName>
    <definedName name="AGG_REC" localSheetId="14">[1]Aggregate!#REF!</definedName>
    <definedName name="AGG_REC" localSheetId="15">'Sep17 Pool Data'!#REF!</definedName>
    <definedName name="AGG_REC">[1]Aggregate!#REF!</definedName>
    <definedName name="BBB_TRIGGER" localSheetId="19">'Aug17 Pool Data'!#REF!</definedName>
    <definedName name="BBB_TRIGGER" localSheetId="23">'Jul17 Pool Data'!#REF!</definedName>
    <definedName name="BBB_TRIGGER" localSheetId="27">'Jun17 Pool Data'!#REF!</definedName>
    <definedName name="BBB_TRIGGER" localSheetId="33">'May17 Pool Data'!#REF!</definedName>
    <definedName name="BBB_TRIGGER" localSheetId="15">'Sep17 Pool Data'!#REF!</definedName>
    <definedName name="Cert_Bal" localSheetId="29">'[3]Svg. Worksheet'!#REF!</definedName>
    <definedName name="Cert_Bal" localSheetId="17">'[3]Svg. Worksheet'!#REF!</definedName>
    <definedName name="Cert_Bal" localSheetId="18">'[3]Svg. Worksheet'!#REF!</definedName>
    <definedName name="Cert_Bal" localSheetId="21">'[3]Svg. Worksheet'!#REF!</definedName>
    <definedName name="Cert_Bal" localSheetId="22">'[3]Svg. Worksheet'!#REF!</definedName>
    <definedName name="Cert_Bal" localSheetId="25">'[3]Svg. Worksheet'!#REF!</definedName>
    <definedName name="Cert_Bal" localSheetId="26">'[3]Svg. Worksheet'!#REF!</definedName>
    <definedName name="Cert_Bal" localSheetId="31">'[3]Svg. Worksheet'!#REF!</definedName>
    <definedName name="Cert_Bal" localSheetId="32">'[3]Svg. Worksheet'!#REF!</definedName>
    <definedName name="Cert_Bal" localSheetId="13">'[3]Svg. Worksheet'!#REF!</definedName>
    <definedName name="Cert_Bal" localSheetId="14">'[3]Svg. Worksheet'!#REF!</definedName>
    <definedName name="Cert_Bal">'[3]Svg. Worksheet'!#REF!</definedName>
    <definedName name="Cert_Int" localSheetId="29">'[3]Svg. Worksheet'!#REF!</definedName>
    <definedName name="Cert_Int" localSheetId="17">'[3]Svg. Worksheet'!#REF!</definedName>
    <definedName name="Cert_Int" localSheetId="18">'[3]Svg. Worksheet'!#REF!</definedName>
    <definedName name="Cert_Int" localSheetId="21">'[3]Svg. Worksheet'!#REF!</definedName>
    <definedName name="Cert_Int" localSheetId="22">'[3]Svg. Worksheet'!#REF!</definedName>
    <definedName name="Cert_Int" localSheetId="25">'[3]Svg. Worksheet'!#REF!</definedName>
    <definedName name="Cert_Int" localSheetId="26">'[3]Svg. Worksheet'!#REF!</definedName>
    <definedName name="Cert_Int" localSheetId="31">'[3]Svg. Worksheet'!#REF!</definedName>
    <definedName name="Cert_Int" localSheetId="32">'[3]Svg. Worksheet'!#REF!</definedName>
    <definedName name="Cert_Int" localSheetId="13">'[3]Svg. Worksheet'!#REF!</definedName>
    <definedName name="Cert_Int" localSheetId="14">'[3]Svg. Worksheet'!#REF!</definedName>
    <definedName name="Cert_Int">'[3]Svg. Worksheet'!#REF!</definedName>
    <definedName name="CLEAR_TBL" localSheetId="29">[1]Aggregate!#REF!</definedName>
    <definedName name="CLEAR_TBL" localSheetId="17">[1]Aggregate!#REF!</definedName>
    <definedName name="CLEAR_TBL" localSheetId="18">[1]Aggregate!#REF!</definedName>
    <definedName name="CLEAR_TBL" localSheetId="19">'Aug17 Pool Data'!#REF!</definedName>
    <definedName name="CLEAR_TBL" localSheetId="21">[1]Aggregate!#REF!</definedName>
    <definedName name="CLEAR_TBL" localSheetId="22">[1]Aggregate!#REF!</definedName>
    <definedName name="CLEAR_TBL" localSheetId="23">'Jul17 Pool Data'!#REF!</definedName>
    <definedName name="CLEAR_TBL" localSheetId="25">[1]Aggregate!#REF!</definedName>
    <definedName name="CLEAR_TBL" localSheetId="26">[1]Aggregate!#REF!</definedName>
    <definedName name="CLEAR_TBL" localSheetId="27">'Jun17 Pool Data'!#REF!</definedName>
    <definedName name="CLEAR_TBL" localSheetId="31">[1]Aggregate!#REF!</definedName>
    <definedName name="CLEAR_TBL" localSheetId="32">[1]Aggregate!#REF!</definedName>
    <definedName name="CLEAR_TBL" localSheetId="33">'May17 Pool Data'!#REF!</definedName>
    <definedName name="CLEAR_TBL" localSheetId="13">[1]Aggregate!#REF!</definedName>
    <definedName name="CLEAR_TBL" localSheetId="14">[1]Aggregate!#REF!</definedName>
    <definedName name="CLEAR_TBL" localSheetId="15">'Sep17 Pool Data'!#REF!</definedName>
    <definedName name="CLEAR_TBL">[1]Aggregate!#REF!</definedName>
    <definedName name="CONVERT" localSheetId="29">[1]Aggregate!#REF!</definedName>
    <definedName name="CONVERT" localSheetId="17">[1]Aggregate!#REF!</definedName>
    <definedName name="CONVERT" localSheetId="18">[1]Aggregate!#REF!</definedName>
    <definedName name="CONVERT" localSheetId="19">'Aug17 Pool Data'!#REF!</definedName>
    <definedName name="CONVERT" localSheetId="21">[1]Aggregate!#REF!</definedName>
    <definedName name="CONVERT" localSheetId="22">[1]Aggregate!#REF!</definedName>
    <definedName name="CONVERT" localSheetId="23">'Jul17 Pool Data'!#REF!</definedName>
    <definedName name="CONVERT" localSheetId="25">[1]Aggregate!#REF!</definedName>
    <definedName name="CONVERT" localSheetId="26">[1]Aggregate!#REF!</definedName>
    <definedName name="CONVERT" localSheetId="27">'Jun17 Pool Data'!#REF!</definedName>
    <definedName name="CONVERT" localSheetId="31">[1]Aggregate!#REF!</definedName>
    <definedName name="CONVERT" localSheetId="32">[1]Aggregate!#REF!</definedName>
    <definedName name="CONVERT" localSheetId="33">'May17 Pool Data'!#REF!</definedName>
    <definedName name="CONVERT" localSheetId="13">[1]Aggregate!#REF!</definedName>
    <definedName name="CONVERT" localSheetId="14">[1]Aggregate!#REF!</definedName>
    <definedName name="CONVERT" localSheetId="15">'Sep17 Pool Data'!#REF!</definedName>
    <definedName name="CONVERT">[1]Aggregate!#REF!</definedName>
    <definedName name="COPY_DL" localSheetId="29">[1]Aggregate!#REF!</definedName>
    <definedName name="COPY_DL" localSheetId="17">[1]Aggregate!#REF!</definedName>
    <definedName name="COPY_DL" localSheetId="18">[1]Aggregate!#REF!</definedName>
    <definedName name="COPY_DL" localSheetId="19">'Aug17 Pool Data'!#REF!</definedName>
    <definedName name="COPY_DL" localSheetId="21">[1]Aggregate!#REF!</definedName>
    <definedName name="COPY_DL" localSheetId="22">[1]Aggregate!#REF!</definedName>
    <definedName name="COPY_DL" localSheetId="23">'Jul17 Pool Data'!#REF!</definedName>
    <definedName name="COPY_DL" localSheetId="25">[1]Aggregate!#REF!</definedName>
    <definedName name="COPY_DL" localSheetId="26">[1]Aggregate!#REF!</definedName>
    <definedName name="COPY_DL" localSheetId="27">'Jun17 Pool Data'!#REF!</definedName>
    <definedName name="COPY_DL" localSheetId="31">[1]Aggregate!#REF!</definedName>
    <definedName name="COPY_DL" localSheetId="32">[1]Aggregate!#REF!</definedName>
    <definedName name="COPY_DL" localSheetId="33">'May17 Pool Data'!#REF!</definedName>
    <definedName name="COPY_DL" localSheetId="13">[1]Aggregate!#REF!</definedName>
    <definedName name="COPY_DL" localSheetId="14">[1]Aggregate!#REF!</definedName>
    <definedName name="COPY_DL" localSheetId="15">'Sep17 Pool Data'!#REF!</definedName>
    <definedName name="COPY_DL">[1]Aggregate!#REF!</definedName>
    <definedName name="CURRENT" localSheetId="29">[1]Aggregate!#REF!</definedName>
    <definedName name="CURRENT" localSheetId="17">[1]Aggregate!#REF!</definedName>
    <definedName name="CURRENT" localSheetId="18">[1]Aggregate!#REF!</definedName>
    <definedName name="CURRENT" localSheetId="19">'Aug17 Pool Data'!#REF!</definedName>
    <definedName name="CURRENT" localSheetId="21">[1]Aggregate!#REF!</definedName>
    <definedName name="CURRENT" localSheetId="22">[1]Aggregate!#REF!</definedName>
    <definedName name="CURRENT" localSheetId="23">'Jul17 Pool Data'!#REF!</definedName>
    <definedName name="CURRENT" localSheetId="25">[1]Aggregate!#REF!</definedName>
    <definedName name="CURRENT" localSheetId="26">[1]Aggregate!#REF!</definedName>
    <definedName name="CURRENT" localSheetId="27">'Jun17 Pool Data'!#REF!</definedName>
    <definedName name="CURRENT" localSheetId="31">[1]Aggregate!#REF!</definedName>
    <definedName name="CURRENT" localSheetId="32">[1]Aggregate!#REF!</definedName>
    <definedName name="CURRENT" localSheetId="33">'May17 Pool Data'!#REF!</definedName>
    <definedName name="CURRENT" localSheetId="13">[1]Aggregate!#REF!</definedName>
    <definedName name="CURRENT" localSheetId="14">[1]Aggregate!#REF!</definedName>
    <definedName name="CURRENT" localSheetId="15">'Sep17 Pool Data'!#REF!</definedName>
    <definedName name="CURRENT">[1]Aggregate!#REF!</definedName>
    <definedName name="days">'[4]1-mo LIBOR'!$F$1</definedName>
    <definedName name="FICOM" localSheetId="29">[1]Aggregate!#REF!</definedName>
    <definedName name="FICOM" localSheetId="17">[1]Aggregate!#REF!</definedName>
    <definedName name="FICOM" localSheetId="18">[1]Aggregate!#REF!</definedName>
    <definedName name="FICOM" localSheetId="19">'Aug17 Pool Data'!#REF!</definedName>
    <definedName name="FICOM" localSheetId="21">[1]Aggregate!#REF!</definedName>
    <definedName name="FICOM" localSheetId="22">[1]Aggregate!#REF!</definedName>
    <definedName name="FICOM" localSheetId="23">'Jul17 Pool Data'!#REF!</definedName>
    <definedName name="FICOM" localSheetId="25">[1]Aggregate!#REF!</definedName>
    <definedName name="FICOM" localSheetId="26">[1]Aggregate!#REF!</definedName>
    <definedName name="FICOM" localSheetId="27">'Jun17 Pool Data'!#REF!</definedName>
    <definedName name="FICOM" localSheetId="31">[1]Aggregate!#REF!</definedName>
    <definedName name="FICOM" localSheetId="32">[1]Aggregate!#REF!</definedName>
    <definedName name="FICOM" localSheetId="33">'May17 Pool Data'!#REF!</definedName>
    <definedName name="FICOM" localSheetId="13">[1]Aggregate!#REF!</definedName>
    <definedName name="FICOM" localSheetId="14">[1]Aggregate!#REF!</definedName>
    <definedName name="FICOM" localSheetId="15">'Sep17 Pool Data'!#REF!</definedName>
    <definedName name="FICOM">[1]Aggregate!#REF!</definedName>
    <definedName name="FU" localSheetId="19">'Aug17 Pool Data'!$A$1:$D$6</definedName>
    <definedName name="FU" localSheetId="23">'Jul17 Pool Data'!$A$1:$D$6</definedName>
    <definedName name="FU" localSheetId="27">'Jun17 Pool Data'!$A$1:$D$6</definedName>
    <definedName name="FU" localSheetId="33">'May17 Pool Data'!$A$1:$D$6</definedName>
    <definedName name="FU" localSheetId="15">'Sep17 Pool Data'!$A$1:$D$6</definedName>
    <definedName name="GETDATA" localSheetId="29">[1]Aggregate!#REF!</definedName>
    <definedName name="GETDATA" localSheetId="17">[1]Aggregate!#REF!</definedName>
    <definedName name="GETDATA" localSheetId="18">[1]Aggregate!#REF!</definedName>
    <definedName name="GETDATA" localSheetId="19">'Aug17 Pool Data'!#REF!</definedName>
    <definedName name="GETDATA" localSheetId="21">[1]Aggregate!#REF!</definedName>
    <definedName name="GETDATA" localSheetId="22">[1]Aggregate!#REF!</definedName>
    <definedName name="GETDATA" localSheetId="23">'Jul17 Pool Data'!#REF!</definedName>
    <definedName name="GETDATA" localSheetId="25">[1]Aggregate!#REF!</definedName>
    <definedName name="GETDATA" localSheetId="26">[1]Aggregate!#REF!</definedName>
    <definedName name="GETDATA" localSheetId="27">'Jun17 Pool Data'!#REF!</definedName>
    <definedName name="GETDATA" localSheetId="31">[1]Aggregate!#REF!</definedName>
    <definedName name="GETDATA" localSheetId="32">[1]Aggregate!#REF!</definedName>
    <definedName name="GETDATA" localSheetId="33">'May17 Pool Data'!#REF!</definedName>
    <definedName name="GETDATA" localSheetId="13">[1]Aggregate!#REF!</definedName>
    <definedName name="GETDATA" localSheetId="14">[1]Aggregate!#REF!</definedName>
    <definedName name="GETDATA" localSheetId="15">'Sep17 Pool Data'!#REF!</definedName>
    <definedName name="GETDATA">[1]Aggregate!#REF!</definedName>
    <definedName name="HTML_CodePage" hidden="1">1252</definedName>
    <definedName name="HTML_Control" localSheetId="29" hidden="1">{"'2003-A Filing'!$A$1:$I$57"}</definedName>
    <definedName name="HTML_Control" localSheetId="34" hidden="1">{"'2003-A Filing'!$A$1:$I$57"}</definedName>
    <definedName name="HTML_Control" localSheetId="17" hidden="1">{"'2003-A Filing'!$A$1:$I$57"}</definedName>
    <definedName name="HTML_Control" localSheetId="18" hidden="1">{"'2003-A Filing'!$A$1:$I$57"}</definedName>
    <definedName name="HTML_Control" localSheetId="19" hidden="1">{"'2003-A Filing'!$A$1:$I$57"}</definedName>
    <definedName name="HTML_Control" localSheetId="1" hidden="1">{"'2003-A Filing'!$A$1:$I$57"}</definedName>
    <definedName name="HTML_Control" localSheetId="2" hidden="1">{"'2003-A Filing'!$A$1:$I$57"}</definedName>
    <definedName name="HTML_Control" localSheetId="0" hidden="1">{"'2003-A Filing'!$A$1:$I$57"}</definedName>
    <definedName name="HTML_Control" localSheetId="3" hidden="1">{"'2003-A Filing'!$A$1:$I$57"}</definedName>
    <definedName name="HTML_Control" localSheetId="21" hidden="1">{"'2003-A Filing'!$A$1:$I$57"}</definedName>
    <definedName name="HTML_Control" localSheetId="22" hidden="1">{"'2003-A Filing'!$A$1:$I$57"}</definedName>
    <definedName name="HTML_Control" localSheetId="23" hidden="1">{"'2003-A Filing'!$A$1:$I$57"}</definedName>
    <definedName name="HTML_Control" localSheetId="25" hidden="1">{"'2003-A Filing'!$A$1:$I$57"}</definedName>
    <definedName name="HTML_Control" localSheetId="26" hidden="1">{"'2003-A Filing'!$A$1:$I$57"}</definedName>
    <definedName name="HTML_Control" localSheetId="27" hidden="1">{"'2003-A Filing'!$A$1:$I$57"}</definedName>
    <definedName name="HTML_Control" localSheetId="31" hidden="1">{"'2003-A Filing'!$A$1:$I$57"}</definedName>
    <definedName name="HTML_Control" localSheetId="32" hidden="1">{"'2003-A Filing'!$A$1:$I$57"}</definedName>
    <definedName name="HTML_Control" localSheetId="33" hidden="1">{"'2003-A Filing'!$A$1:$I$57"}</definedName>
    <definedName name="HTML_Control" localSheetId="5" hidden="1">{"'2003-A Filing'!$A$1:$I$57"}</definedName>
    <definedName name="HTML_Control" localSheetId="6" hidden="1">{"'2003-A Filing'!$A$1:$I$57"}</definedName>
    <definedName name="HTML_Control" localSheetId="4" hidden="1">{"'2003-A Filing'!$A$1:$I$57"}</definedName>
    <definedName name="HTML_Control" localSheetId="7" hidden="1">{"'2003-A Filing'!$A$1:$I$57"}</definedName>
    <definedName name="HTML_Control" localSheetId="9" hidden="1">{"'2003-A Filing'!$A$1:$I$57"}</definedName>
    <definedName name="HTML_Control" localSheetId="10" hidden="1">{"'2003-A Filing'!$A$1:$I$57"}</definedName>
    <definedName name="HTML_Control" localSheetId="8" hidden="1">{"'2003-A Filing'!$A$1:$I$57"}</definedName>
    <definedName name="HTML_Control" localSheetId="11" hidden="1">{"'2003-A Filing'!$A$1:$I$57"}</definedName>
    <definedName name="HTML_Control" localSheetId="13" hidden="1">{"'2003-A Filing'!$A$1:$I$57"}</definedName>
    <definedName name="HTML_Control" localSheetId="14" hidden="1">{"'2003-A Filing'!$A$1:$I$57"}</definedName>
    <definedName name="HTML_Control" localSheetId="15" hidden="1">{"'2003-A Filing'!$A$1:$I$57"}</definedName>
    <definedName name="HTML_Control" localSheetId="30" hidden="1">{"'2003-A Filing'!$A$1:$I$57"}</definedName>
    <definedName name="HTML_Control" hidden="1">{"'2003-A Filing'!$A$1:$I$57"}</definedName>
    <definedName name="HTML_Description" hidden="1">""</definedName>
    <definedName name="HTML_Email" hidden="1">""</definedName>
    <definedName name="HTML_Header" hidden="1">"NMOTR 2003-A"</definedName>
    <definedName name="HTML_LastUpdate" hidden="1">"03/10/2004"</definedName>
    <definedName name="HTML_LineAfter" hidden="1">FALSE</definedName>
    <definedName name="HTML_LineBefore" hidden="1">FALSE</definedName>
    <definedName name="HTML_Name" hidden="1">"NMAC"</definedName>
    <definedName name="HTML_OBDlg2" hidden="1">TRUE</definedName>
    <definedName name="HTML_OBDlg4" hidden="1">TRUE</definedName>
    <definedName name="HTML_OS" hidden="1">0</definedName>
    <definedName name="HTML_PathFile" hidden="1">"Q:\TREASURY\EXCEL\N M O T R\Feb04\NMOTR Feb04A.htm"</definedName>
    <definedName name="HTML_Title" hidden="1">"February 2004"</definedName>
    <definedName name="MON_RPT_RNG" localSheetId="19">'Aug17 Pool Data'!$A$1:$D$6</definedName>
    <definedName name="MON_RPT_RNG" localSheetId="23">'Jul17 Pool Data'!$A$1:$D$6</definedName>
    <definedName name="MON_RPT_RNG" localSheetId="27">'Jun17 Pool Data'!$A$1:$D$6</definedName>
    <definedName name="MON_RPT_RNG" localSheetId="33">'May17 Pool Data'!$A$1:$D$6</definedName>
    <definedName name="MON_RPT_RNG" localSheetId="15">'Sep17 Pool Data'!$A$1:$D$6</definedName>
    <definedName name="OUT_PARSE_RANGE" localSheetId="29">[1]Aggregate!#REF!</definedName>
    <definedName name="OUT_PARSE_RANGE" localSheetId="17">[1]Aggregate!#REF!</definedName>
    <definedName name="OUT_PARSE_RANGE" localSheetId="18">[1]Aggregate!#REF!</definedName>
    <definedName name="OUT_PARSE_RANGE" localSheetId="19">'Aug17 Pool Data'!#REF!</definedName>
    <definedName name="OUT_PARSE_RANGE" localSheetId="21">[1]Aggregate!#REF!</definedName>
    <definedName name="OUT_PARSE_RANGE" localSheetId="22">[1]Aggregate!#REF!</definedName>
    <definedName name="OUT_PARSE_RANGE" localSheetId="23">'Jul17 Pool Data'!#REF!</definedName>
    <definedName name="OUT_PARSE_RANGE" localSheetId="25">[1]Aggregate!#REF!</definedName>
    <definedName name="OUT_PARSE_RANGE" localSheetId="26">[1]Aggregate!#REF!</definedName>
    <definedName name="OUT_PARSE_RANGE" localSheetId="27">'Jun17 Pool Data'!#REF!</definedName>
    <definedName name="OUT_PARSE_RANGE" localSheetId="31">[1]Aggregate!#REF!</definedName>
    <definedName name="OUT_PARSE_RANGE" localSheetId="32">[1]Aggregate!#REF!</definedName>
    <definedName name="OUT_PARSE_RANGE" localSheetId="33">'May17 Pool Data'!#REF!</definedName>
    <definedName name="OUT_PARSE_RANGE" localSheetId="13">[1]Aggregate!#REF!</definedName>
    <definedName name="OUT_PARSE_RANGE" localSheetId="14">[1]Aggregate!#REF!</definedName>
    <definedName name="OUT_PARSE_RANGE" localSheetId="15">'Sep17 Pool Data'!#REF!</definedName>
    <definedName name="OUT_PARSE_RANGE">[1]Aggregate!#REF!</definedName>
    <definedName name="PAGE1" localSheetId="19">'Aug17 Pool Data'!$A$1:$D$6</definedName>
    <definedName name="PAGE1" localSheetId="23">'Jul17 Pool Data'!$A$1:$D$6</definedName>
    <definedName name="PAGE1" localSheetId="27">'Jun17 Pool Data'!$A$1:$D$6</definedName>
    <definedName name="PAGE1" localSheetId="33">'May17 Pool Data'!$A$1:$D$6</definedName>
    <definedName name="PAGE1" localSheetId="15">'Sep17 Pool Data'!$A$1:$D$6</definedName>
    <definedName name="PAGE2" localSheetId="19">'Aug17 Pool Data'!#REF!</definedName>
    <definedName name="PAGE2" localSheetId="23">'Jul17 Pool Data'!#REF!</definedName>
    <definedName name="PAGE2" localSheetId="27">'Jun17 Pool Data'!#REF!</definedName>
    <definedName name="PAGE2" localSheetId="33">'May17 Pool Data'!#REF!</definedName>
    <definedName name="PAGE2" localSheetId="15">'Sep17 Pool Data'!#REF!</definedName>
    <definedName name="PAGE7" localSheetId="29">[1]Aggregate!#REF!</definedName>
    <definedName name="PAGE7" localSheetId="17">[1]Aggregate!#REF!</definedName>
    <definedName name="PAGE7" localSheetId="18">[1]Aggregate!#REF!</definedName>
    <definedName name="PAGE7" localSheetId="19">'Aug17 Pool Data'!#REF!</definedName>
    <definedName name="PAGE7" localSheetId="21">[1]Aggregate!#REF!</definedName>
    <definedName name="PAGE7" localSheetId="22">[1]Aggregate!#REF!</definedName>
    <definedName name="PAGE7" localSheetId="23">'Jul17 Pool Data'!#REF!</definedName>
    <definedName name="PAGE7" localSheetId="25">[1]Aggregate!#REF!</definedName>
    <definedName name="PAGE7" localSheetId="26">[1]Aggregate!#REF!</definedName>
    <definedName name="PAGE7" localSheetId="27">'Jun17 Pool Data'!#REF!</definedName>
    <definedName name="PAGE7" localSheetId="31">[1]Aggregate!#REF!</definedName>
    <definedName name="PAGE7" localSheetId="32">[1]Aggregate!#REF!</definedName>
    <definedName name="PAGE7" localSheetId="33">'May17 Pool Data'!#REF!</definedName>
    <definedName name="PAGE7" localSheetId="13">[1]Aggregate!#REF!</definedName>
    <definedName name="PAGE7" localSheetId="14">[1]Aggregate!#REF!</definedName>
    <definedName name="PAGE7" localSheetId="15">'Sep17 Pool Data'!#REF!</definedName>
    <definedName name="PAGE7">[1]Aggregate!#REF!</definedName>
    <definedName name="PREVIOUS" localSheetId="29">[1]Aggregate!#REF!</definedName>
    <definedName name="PREVIOUS" localSheetId="17">[1]Aggregate!#REF!</definedName>
    <definedName name="PREVIOUS" localSheetId="18">[1]Aggregate!#REF!</definedName>
    <definedName name="PREVIOUS" localSheetId="19">'Aug17 Pool Data'!#REF!</definedName>
    <definedName name="PREVIOUS" localSheetId="21">[1]Aggregate!#REF!</definedName>
    <definedName name="PREVIOUS" localSheetId="22">[1]Aggregate!#REF!</definedName>
    <definedName name="PREVIOUS" localSheetId="23">'Jul17 Pool Data'!#REF!</definedName>
    <definedName name="PREVIOUS" localSheetId="25">[1]Aggregate!#REF!</definedName>
    <definedName name="PREVIOUS" localSheetId="26">[1]Aggregate!#REF!</definedName>
    <definedName name="PREVIOUS" localSheetId="27">'Jun17 Pool Data'!#REF!</definedName>
    <definedName name="PREVIOUS" localSheetId="31">[1]Aggregate!#REF!</definedName>
    <definedName name="PREVIOUS" localSheetId="32">[1]Aggregate!#REF!</definedName>
    <definedName name="PREVIOUS" localSheetId="33">'May17 Pool Data'!#REF!</definedName>
    <definedName name="PREVIOUS" localSheetId="13">[1]Aggregate!#REF!</definedName>
    <definedName name="PREVIOUS" localSheetId="14">[1]Aggregate!#REF!</definedName>
    <definedName name="PREVIOUS" localSheetId="15">'Sep17 Pool Data'!#REF!</definedName>
    <definedName name="PREVIOUS">[1]Aggregate!#REF!</definedName>
    <definedName name="_xlnm.Print_Area" localSheetId="29">'2012-A'!$1:$1048576</definedName>
    <definedName name="_xlnm.Print_Area" localSheetId="34">'2012-A WF'!$A$1:$K$103</definedName>
    <definedName name="_xlnm.Print_Area" localSheetId="17">'Aug17 2017-A'!$1:$1048576</definedName>
    <definedName name="_xlnm.Print_Area" localSheetId="18">'Aug17 2017-B'!$1:$1048576</definedName>
    <definedName name="_xlnm.Print_Area" localSheetId="16">'Aug17 Aggregate'!$A$1:$K$66</definedName>
    <definedName name="_xlnm.Print_Area" localSheetId="21">'Jul17 2017-A'!$1:$1048576</definedName>
    <definedName name="_xlnm.Print_Area" localSheetId="22">'Jul17 2017-B'!$1:$1048576</definedName>
    <definedName name="_xlnm.Print_Area" localSheetId="20">'Jul17 Aggregate'!$A$1:$K$66</definedName>
    <definedName name="_xlnm.Print_Area" localSheetId="25">'Jun17 2017-A'!$1:$1048576</definedName>
    <definedName name="_xlnm.Print_Area" localSheetId="26">'Jun17 2017-B'!$1:$1048576</definedName>
    <definedName name="_xlnm.Print_Area" localSheetId="24">'Jun17 Aggregate'!$A$1:$K$66</definedName>
    <definedName name="_xlnm.Print_Area" localSheetId="31">'May17 2017-A'!$1:$1048576</definedName>
    <definedName name="_xlnm.Print_Area" localSheetId="32">'May17 2017-B'!$1:$1048576</definedName>
    <definedName name="_xlnm.Print_Area" localSheetId="28">'May17 Aggregate'!$A$1:$K$66</definedName>
    <definedName name="_xlnm.Print_Area" localSheetId="13">'Sep17 2017-A'!$1:$1048576</definedName>
    <definedName name="_xlnm.Print_Area" localSheetId="14">'Sep17 2017-B'!$1:$1048576</definedName>
    <definedName name="_xlnm.Print_Area" localSheetId="12">'Sep17 Aggregate'!$A$1:$K$66</definedName>
    <definedName name="PRINT_AREA_MI" localSheetId="29">[1]Aggregate!#REF!</definedName>
    <definedName name="PRINT_AREA_MI" localSheetId="17">[1]Aggregate!#REF!</definedName>
    <definedName name="PRINT_AREA_MI" localSheetId="18">[1]Aggregate!#REF!</definedName>
    <definedName name="PRINT_AREA_MI" localSheetId="19">'Aug17 Pool Data'!#REF!</definedName>
    <definedName name="PRINT_AREA_MI" localSheetId="21">[1]Aggregate!#REF!</definedName>
    <definedName name="PRINT_AREA_MI" localSheetId="22">[1]Aggregate!#REF!</definedName>
    <definedName name="PRINT_AREA_MI" localSheetId="23">'Jul17 Pool Data'!#REF!</definedName>
    <definedName name="PRINT_AREA_MI" localSheetId="25">[1]Aggregate!#REF!</definedName>
    <definedName name="PRINT_AREA_MI" localSheetId="26">[1]Aggregate!#REF!</definedName>
    <definedName name="PRINT_AREA_MI" localSheetId="27">'Jun17 Pool Data'!#REF!</definedName>
    <definedName name="PRINT_AREA_MI" localSheetId="31">[1]Aggregate!#REF!</definedName>
    <definedName name="PRINT_AREA_MI" localSheetId="32">[1]Aggregate!#REF!</definedName>
    <definedName name="PRINT_AREA_MI" localSheetId="33">'May17 Pool Data'!#REF!</definedName>
    <definedName name="PRINT_AREA_MI" localSheetId="13">[1]Aggregate!#REF!</definedName>
    <definedName name="PRINT_AREA_MI" localSheetId="14">[1]Aggregate!#REF!</definedName>
    <definedName name="PRINT_AREA_MI" localSheetId="15">'Sep17 Pool Data'!#REF!</definedName>
    <definedName name="PRINT_AREA_MI">[1]Aggregate!#REF!</definedName>
    <definedName name="_xlnm.Print_Titles" localSheetId="19">'Aug17 Pool Data'!$1:$6</definedName>
    <definedName name="_xlnm.Print_Titles" localSheetId="23">'Jul17 Pool Data'!$1:$6</definedName>
    <definedName name="_xlnm.Print_Titles" localSheetId="27">'Jun17 Pool Data'!$1:$6</definedName>
    <definedName name="_xlnm.Print_Titles" localSheetId="33">'May17 Pool Data'!$1:$6</definedName>
    <definedName name="_xlnm.Print_Titles" localSheetId="15">'Sep17 Pool Data'!$1:$6</definedName>
    <definedName name="ProjectName" localSheetId="29">{"Client Name or Project Name"}</definedName>
    <definedName name="ProjectName" localSheetId="34">{"Client Name or Project Name"}</definedName>
    <definedName name="ProjectName" localSheetId="17">{"Client Name or Project Name"}</definedName>
    <definedName name="ProjectName" localSheetId="18">{"Client Name or Project Name"}</definedName>
    <definedName name="ProjectName" localSheetId="19">{"Client Name or Project Name"}</definedName>
    <definedName name="ProjectName" localSheetId="21">{"Client Name or Project Name"}</definedName>
    <definedName name="ProjectName" localSheetId="22">{"Client Name or Project Name"}</definedName>
    <definedName name="ProjectName" localSheetId="23">{"Client Name or Project Name"}</definedName>
    <definedName name="ProjectName" localSheetId="25">{"Client Name or Project Name"}</definedName>
    <definedName name="ProjectName" localSheetId="26">{"Client Name or Project Name"}</definedName>
    <definedName name="ProjectName" localSheetId="27">{"Client Name or Project Name"}</definedName>
    <definedName name="ProjectName" localSheetId="31">{"Client Name or Project Name"}</definedName>
    <definedName name="ProjectName" localSheetId="32">{"Client Name or Project Name"}</definedName>
    <definedName name="ProjectName" localSheetId="33">{"Client Name or Project Name"}</definedName>
    <definedName name="ProjectName" localSheetId="13">{"Client Name or Project Name"}</definedName>
    <definedName name="ProjectName" localSheetId="14">{"Client Name or Project Name"}</definedName>
    <definedName name="ProjectName" localSheetId="15">{"Client Name or Project Name"}</definedName>
    <definedName name="ProjectName" localSheetId="30">{"Client Name or Project Name"}</definedName>
    <definedName name="ProjectName">{"Client Name or Project Name"}</definedName>
    <definedName name="Prorata_Seq" localSheetId="29">'[3]Svg. Worksheet'!#REF!</definedName>
    <definedName name="Prorata_Seq" localSheetId="17">'[3]Svg. Worksheet'!#REF!</definedName>
    <definedName name="Prorata_Seq" localSheetId="18">'[3]Svg. Worksheet'!#REF!</definedName>
    <definedName name="Prorata_Seq" localSheetId="21">'[3]Svg. Worksheet'!#REF!</definedName>
    <definedName name="Prorata_Seq" localSheetId="22">'[3]Svg. Worksheet'!#REF!</definedName>
    <definedName name="Prorata_Seq" localSheetId="25">'[3]Svg. Worksheet'!#REF!</definedName>
    <definedName name="Prorata_Seq" localSheetId="26">'[3]Svg. Worksheet'!#REF!</definedName>
    <definedName name="Prorata_Seq" localSheetId="31">'[3]Svg. Worksheet'!#REF!</definedName>
    <definedName name="Prorata_Seq" localSheetId="32">'[3]Svg. Worksheet'!#REF!</definedName>
    <definedName name="Prorata_Seq" localSheetId="13">'[3]Svg. Worksheet'!#REF!</definedName>
    <definedName name="Prorata_Seq" localSheetId="14">'[3]Svg. Worksheet'!#REF!</definedName>
    <definedName name="Prorata_Seq">'[3]Svg. Worksheet'!#REF!</definedName>
    <definedName name="Required_Reserve_Fund" localSheetId="29">'[3]Svg. Worksheet'!#REF!</definedName>
    <definedName name="Required_Reserve_Fund" localSheetId="17">'[3]Svg. Worksheet'!#REF!</definedName>
    <definedName name="Required_Reserve_Fund" localSheetId="18">'[3]Svg. Worksheet'!#REF!</definedName>
    <definedName name="Required_Reserve_Fund" localSheetId="21">'[3]Svg. Worksheet'!#REF!</definedName>
    <definedName name="Required_Reserve_Fund" localSheetId="22">'[3]Svg. Worksheet'!#REF!</definedName>
    <definedName name="Required_Reserve_Fund" localSheetId="25">'[3]Svg. Worksheet'!#REF!</definedName>
    <definedName name="Required_Reserve_Fund" localSheetId="26">'[3]Svg. Worksheet'!#REF!</definedName>
    <definedName name="Required_Reserve_Fund" localSheetId="31">'[3]Svg. Worksheet'!#REF!</definedName>
    <definedName name="Required_Reserve_Fund" localSheetId="32">'[3]Svg. Worksheet'!#REF!</definedName>
    <definedName name="Required_Reserve_Fund" localSheetId="13">'[3]Svg. Worksheet'!#REF!</definedName>
    <definedName name="Required_Reserve_Fund" localSheetId="14">'[3]Svg. Worksheet'!#REF!</definedName>
    <definedName name="Required_Reserve_Fund">'[3]Svg. Worksheet'!#REF!</definedName>
    <definedName name="Reserve_Fund_Bal" localSheetId="29">'[3]Svg. Worksheet'!#REF!</definedName>
    <definedName name="Reserve_Fund_Bal" localSheetId="17">'[3]Svg. Worksheet'!#REF!</definedName>
    <definedName name="Reserve_Fund_Bal" localSheetId="18">'[3]Svg. Worksheet'!#REF!</definedName>
    <definedName name="Reserve_Fund_Bal" localSheetId="21">'[3]Svg. Worksheet'!#REF!</definedName>
    <definedName name="Reserve_Fund_Bal" localSheetId="22">'[3]Svg. Worksheet'!#REF!</definedName>
    <definedName name="Reserve_Fund_Bal" localSheetId="25">'[3]Svg. Worksheet'!#REF!</definedName>
    <definedName name="Reserve_Fund_Bal" localSheetId="26">'[3]Svg. Worksheet'!#REF!</definedName>
    <definedName name="Reserve_Fund_Bal" localSheetId="31">'[3]Svg. Worksheet'!#REF!</definedName>
    <definedName name="Reserve_Fund_Bal" localSheetId="32">'[3]Svg. Worksheet'!#REF!</definedName>
    <definedName name="Reserve_Fund_Bal" localSheetId="13">'[3]Svg. Worksheet'!#REF!</definedName>
    <definedName name="Reserve_Fund_Bal" localSheetId="14">'[3]Svg. Worksheet'!#REF!</definedName>
    <definedName name="Reserve_Fund_Bal">'[3]Svg. Worksheet'!#REF!</definedName>
    <definedName name="SER_1993_1" localSheetId="29">[1]Aggregate!#REF!</definedName>
    <definedName name="SER_1993_1" localSheetId="17">[1]Aggregate!#REF!</definedName>
    <definedName name="SER_1993_1" localSheetId="18">[1]Aggregate!#REF!</definedName>
    <definedName name="SER_1993_1" localSheetId="19">'Aug17 Pool Data'!#REF!</definedName>
    <definedName name="SER_1993_1" localSheetId="21">[1]Aggregate!#REF!</definedName>
    <definedName name="SER_1993_1" localSheetId="22">[1]Aggregate!#REF!</definedName>
    <definedName name="SER_1993_1" localSheetId="23">'Jul17 Pool Data'!#REF!</definedName>
    <definedName name="SER_1993_1" localSheetId="25">[1]Aggregate!#REF!</definedName>
    <definedName name="SER_1993_1" localSheetId="26">[1]Aggregate!#REF!</definedName>
    <definedName name="SER_1993_1" localSheetId="27">'Jun17 Pool Data'!#REF!</definedName>
    <definedName name="SER_1993_1" localSheetId="31">[1]Aggregate!#REF!</definedName>
    <definedName name="SER_1993_1" localSheetId="32">[1]Aggregate!#REF!</definedName>
    <definedName name="SER_1993_1" localSheetId="33">'May17 Pool Data'!#REF!</definedName>
    <definedName name="SER_1993_1" localSheetId="13">[1]Aggregate!#REF!</definedName>
    <definedName name="SER_1993_1" localSheetId="14">[1]Aggregate!#REF!</definedName>
    <definedName name="SER_1993_1" localSheetId="15">'Sep17 Pool Data'!#REF!</definedName>
    <definedName name="SER_1993_1">[1]Aggregate!#REF!</definedName>
    <definedName name="SER_1994_1" localSheetId="29">[1]Aggregate!#REF!</definedName>
    <definedName name="SER_1994_1" localSheetId="17">[1]Aggregate!#REF!</definedName>
    <definedName name="SER_1994_1" localSheetId="18">[1]Aggregate!#REF!</definedName>
    <definedName name="SER_1994_1" localSheetId="19">'Aug17 Pool Data'!#REF!</definedName>
    <definedName name="SER_1994_1" localSheetId="21">[1]Aggregate!#REF!</definedName>
    <definedName name="SER_1994_1" localSheetId="22">[1]Aggregate!#REF!</definedName>
    <definedName name="SER_1994_1" localSheetId="23">'Jul17 Pool Data'!#REF!</definedName>
    <definedName name="SER_1994_1" localSheetId="25">[1]Aggregate!#REF!</definedName>
    <definedName name="SER_1994_1" localSheetId="26">[1]Aggregate!#REF!</definedName>
    <definedName name="SER_1994_1" localSheetId="27">'Jun17 Pool Data'!#REF!</definedName>
    <definedName name="SER_1994_1" localSheetId="31">[1]Aggregate!#REF!</definedName>
    <definedName name="SER_1994_1" localSheetId="32">[1]Aggregate!#REF!</definedName>
    <definedName name="SER_1994_1" localSheetId="33">'May17 Pool Data'!#REF!</definedName>
    <definedName name="SER_1994_1" localSheetId="13">[1]Aggregate!#REF!</definedName>
    <definedName name="SER_1994_1" localSheetId="14">[1]Aggregate!#REF!</definedName>
    <definedName name="SER_1994_1" localSheetId="15">'Sep17 Pool Data'!#REF!</definedName>
    <definedName name="SER_1994_1">[1]Aggregate!#REF!</definedName>
    <definedName name="SER_1994_2" localSheetId="29">[1]Aggregate!#REF!</definedName>
    <definedName name="SER_1994_2" localSheetId="17">[1]Aggregate!#REF!</definedName>
    <definedName name="SER_1994_2" localSheetId="18">[1]Aggregate!#REF!</definedName>
    <definedName name="SER_1994_2" localSheetId="19">'Aug17 Pool Data'!#REF!</definedName>
    <definedName name="SER_1994_2" localSheetId="21">[1]Aggregate!#REF!</definedName>
    <definedName name="SER_1994_2" localSheetId="22">[1]Aggregate!#REF!</definedName>
    <definedName name="SER_1994_2" localSheetId="23">'Jul17 Pool Data'!#REF!</definedName>
    <definedName name="SER_1994_2" localSheetId="25">[1]Aggregate!#REF!</definedName>
    <definedName name="SER_1994_2" localSheetId="26">[1]Aggregate!#REF!</definedName>
    <definedName name="SER_1994_2" localSheetId="27">'Jun17 Pool Data'!#REF!</definedName>
    <definedName name="SER_1994_2" localSheetId="31">[1]Aggregate!#REF!</definedName>
    <definedName name="SER_1994_2" localSheetId="32">[1]Aggregate!#REF!</definedName>
    <definedName name="SER_1994_2" localSheetId="33">'May17 Pool Data'!#REF!</definedName>
    <definedName name="SER_1994_2" localSheetId="13">[1]Aggregate!#REF!</definedName>
    <definedName name="SER_1994_2" localSheetId="14">[1]Aggregate!#REF!</definedName>
    <definedName name="SER_1994_2" localSheetId="15">'Sep17 Pool Data'!#REF!</definedName>
    <definedName name="SER_1994_2">[1]Aggregate!#REF!</definedName>
    <definedName name="SER_1994_3" localSheetId="29">[1]Aggregate!#REF!</definedName>
    <definedName name="SER_1994_3" localSheetId="17">[1]Aggregate!#REF!</definedName>
    <definedName name="SER_1994_3" localSheetId="18">[1]Aggregate!#REF!</definedName>
    <definedName name="SER_1994_3" localSheetId="19">'Aug17 Pool Data'!#REF!</definedName>
    <definedName name="SER_1994_3" localSheetId="21">[1]Aggregate!#REF!</definedName>
    <definedName name="SER_1994_3" localSheetId="22">[1]Aggregate!#REF!</definedName>
    <definedName name="SER_1994_3" localSheetId="23">'Jul17 Pool Data'!#REF!</definedName>
    <definedName name="SER_1994_3" localSheetId="25">[1]Aggregate!#REF!</definedName>
    <definedName name="SER_1994_3" localSheetId="26">[1]Aggregate!#REF!</definedName>
    <definedName name="SER_1994_3" localSheetId="27">'Jun17 Pool Data'!#REF!</definedName>
    <definedName name="SER_1994_3" localSheetId="31">[1]Aggregate!#REF!</definedName>
    <definedName name="SER_1994_3" localSheetId="32">[1]Aggregate!#REF!</definedName>
    <definedName name="SER_1994_3" localSheetId="33">'May17 Pool Data'!#REF!</definedName>
    <definedName name="SER_1994_3" localSheetId="13">[1]Aggregate!#REF!</definedName>
    <definedName name="SER_1994_3" localSheetId="14">[1]Aggregate!#REF!</definedName>
    <definedName name="SER_1994_3" localSheetId="15">'Sep17 Pool Data'!#REF!</definedName>
    <definedName name="SER_1994_3">[1]Aggregate!#REF!</definedName>
    <definedName name="SER_1995_1" localSheetId="29">[1]Aggregate!#REF!</definedName>
    <definedName name="SER_1995_1" localSheetId="17">[1]Aggregate!#REF!</definedName>
    <definedName name="SER_1995_1" localSheetId="18">[1]Aggregate!#REF!</definedName>
    <definedName name="SER_1995_1" localSheetId="19">'Aug17 Pool Data'!#REF!</definedName>
    <definedName name="SER_1995_1" localSheetId="21">[1]Aggregate!#REF!</definedName>
    <definedName name="SER_1995_1" localSheetId="22">[1]Aggregate!#REF!</definedName>
    <definedName name="SER_1995_1" localSheetId="23">'Jul17 Pool Data'!#REF!</definedName>
    <definedName name="SER_1995_1" localSheetId="25">[1]Aggregate!#REF!</definedName>
    <definedName name="SER_1995_1" localSheetId="26">[1]Aggregate!#REF!</definedName>
    <definedName name="SER_1995_1" localSheetId="27">'Jun17 Pool Data'!#REF!</definedName>
    <definedName name="SER_1995_1" localSheetId="31">[1]Aggregate!#REF!</definedName>
    <definedName name="SER_1995_1" localSheetId="32">[1]Aggregate!#REF!</definedName>
    <definedName name="SER_1995_1" localSheetId="33">'May17 Pool Data'!#REF!</definedName>
    <definedName name="SER_1995_1" localSheetId="13">[1]Aggregate!#REF!</definedName>
    <definedName name="SER_1995_1" localSheetId="14">[1]Aggregate!#REF!</definedName>
    <definedName name="SER_1995_1" localSheetId="15">'Sep17 Pool Data'!#REF!</definedName>
    <definedName name="SER_1995_1">[1]Aggregate!#REF!</definedName>
    <definedName name="SER92_2" localSheetId="29">[1]Aggregate!#REF!</definedName>
    <definedName name="SER92_2" localSheetId="17">[1]Aggregate!#REF!</definedName>
    <definedName name="SER92_2" localSheetId="18">[1]Aggregate!#REF!</definedName>
    <definedName name="SER92_2" localSheetId="19">'Aug17 Pool Data'!#REF!</definedName>
    <definedName name="SER92_2" localSheetId="21">[1]Aggregate!#REF!</definedName>
    <definedName name="SER92_2" localSheetId="22">[1]Aggregate!#REF!</definedName>
    <definedName name="SER92_2" localSheetId="23">'Jul17 Pool Data'!#REF!</definedName>
    <definedName name="SER92_2" localSheetId="25">[1]Aggregate!#REF!</definedName>
    <definedName name="SER92_2" localSheetId="26">[1]Aggregate!#REF!</definedName>
    <definedName name="SER92_2" localSheetId="27">'Jun17 Pool Data'!#REF!</definedName>
    <definedName name="SER92_2" localSheetId="31">[1]Aggregate!#REF!</definedName>
    <definedName name="SER92_2" localSheetId="32">[1]Aggregate!#REF!</definedName>
    <definedName name="SER92_2" localSheetId="33">'May17 Pool Data'!#REF!</definedName>
    <definedName name="SER92_2" localSheetId="13">[1]Aggregate!#REF!</definedName>
    <definedName name="SER92_2" localSheetId="14">[1]Aggregate!#REF!</definedName>
    <definedName name="SER92_2" localSheetId="15">'Sep17 Pool Data'!#REF!</definedName>
    <definedName name="SER92_2">[1]Aggregate!#REF!</definedName>
    <definedName name="SER93_1" localSheetId="29">[1]Aggregate!#REF!</definedName>
    <definedName name="SER93_1" localSheetId="17">[1]Aggregate!#REF!</definedName>
    <definedName name="SER93_1" localSheetId="18">[1]Aggregate!#REF!</definedName>
    <definedName name="SER93_1" localSheetId="19">'Aug17 Pool Data'!#REF!</definedName>
    <definedName name="SER93_1" localSheetId="21">[1]Aggregate!#REF!</definedName>
    <definedName name="SER93_1" localSheetId="22">[1]Aggregate!#REF!</definedName>
    <definedName name="SER93_1" localSheetId="23">'Jul17 Pool Data'!#REF!</definedName>
    <definedName name="SER93_1" localSheetId="25">[1]Aggregate!#REF!</definedName>
    <definedName name="SER93_1" localSheetId="26">[1]Aggregate!#REF!</definedName>
    <definedName name="SER93_1" localSheetId="27">'Jun17 Pool Data'!#REF!</definedName>
    <definedName name="SER93_1" localSheetId="31">[1]Aggregate!#REF!</definedName>
    <definedName name="SER93_1" localSheetId="32">[1]Aggregate!#REF!</definedName>
    <definedName name="SER93_1" localSheetId="33">'May17 Pool Data'!#REF!</definedName>
    <definedName name="SER93_1" localSheetId="13">[1]Aggregate!#REF!</definedName>
    <definedName name="SER93_1" localSheetId="14">[1]Aggregate!#REF!</definedName>
    <definedName name="SER93_1" localSheetId="15">'Sep17 Pool Data'!#REF!</definedName>
    <definedName name="SER93_1">[1]Aggregate!#REF!</definedName>
    <definedName name="SER93_2" localSheetId="29">[1]Aggregate!#REF!</definedName>
    <definedName name="SER93_2" localSheetId="17">[1]Aggregate!#REF!</definedName>
    <definedName name="SER93_2" localSheetId="18">[1]Aggregate!#REF!</definedName>
    <definedName name="SER93_2" localSheetId="19">'Aug17 Pool Data'!#REF!</definedName>
    <definedName name="SER93_2" localSheetId="21">[1]Aggregate!#REF!</definedName>
    <definedName name="SER93_2" localSheetId="22">[1]Aggregate!#REF!</definedName>
    <definedName name="SER93_2" localSheetId="23">'Jul17 Pool Data'!#REF!</definedName>
    <definedName name="SER93_2" localSheetId="25">[1]Aggregate!#REF!</definedName>
    <definedName name="SER93_2" localSheetId="26">[1]Aggregate!#REF!</definedName>
    <definedName name="SER93_2" localSheetId="27">'Jun17 Pool Data'!#REF!</definedName>
    <definedName name="SER93_2" localSheetId="31">[1]Aggregate!#REF!</definedName>
    <definedName name="SER93_2" localSheetId="32">[1]Aggregate!#REF!</definedName>
    <definedName name="SER93_2" localSheetId="33">'May17 Pool Data'!#REF!</definedName>
    <definedName name="SER93_2" localSheetId="13">[1]Aggregate!#REF!</definedName>
    <definedName name="SER93_2" localSheetId="14">[1]Aggregate!#REF!</definedName>
    <definedName name="SER93_2" localSheetId="15">'Sep17 Pool Data'!#REF!</definedName>
    <definedName name="SER93_2">[1]Aggregate!#REF!</definedName>
    <definedName name="SERIES" localSheetId="19">'Aug17 Pool Data'!#REF!</definedName>
    <definedName name="SERIES" localSheetId="23">'Jul17 Pool Data'!#REF!</definedName>
    <definedName name="SERIES" localSheetId="27">'Jun17 Pool Data'!#REF!</definedName>
    <definedName name="SERIES" localSheetId="33">'May17 Pool Data'!#REF!</definedName>
    <definedName name="SERIES" localSheetId="15">'Sep17 Pool Data'!#REF!</definedName>
    <definedName name="SERIES_END" localSheetId="19">'Aug17 Pool Data'!#REF!</definedName>
    <definedName name="SERIES_END" localSheetId="23">'Jul17 Pool Data'!#REF!</definedName>
    <definedName name="SERIES_END" localSheetId="27">'Jun17 Pool Data'!#REF!</definedName>
    <definedName name="SERIES_END" localSheetId="33">'May17 Pool Data'!#REF!</definedName>
    <definedName name="SERIES_END" localSheetId="15">'Sep17 Pool Data'!#REF!</definedName>
    <definedName name="SERPOOL" localSheetId="19">'Aug17 Pool Data'!$A$1:$D$6</definedName>
    <definedName name="SERPOOL" localSheetId="23">'Jul17 Pool Data'!$A$1:$D$6</definedName>
    <definedName name="SERPOOL" localSheetId="27">'Jun17 Pool Data'!$A$1:$D$6</definedName>
    <definedName name="SERPOOL" localSheetId="33">'May17 Pool Data'!$A$1:$D$6</definedName>
    <definedName name="SERPOOL" localSheetId="15">'Sep17 Pool Data'!$A$1:$D$6</definedName>
    <definedName name="SERSUMM" localSheetId="29">[1]Aggregate!#REF!</definedName>
    <definedName name="SERSUMM" localSheetId="17">[1]Aggregate!#REF!</definedName>
    <definedName name="SERSUMM" localSheetId="18">[1]Aggregate!#REF!</definedName>
    <definedName name="SERSUMM" localSheetId="19">'Aug17 Pool Data'!#REF!</definedName>
    <definedName name="SERSUMM" localSheetId="21">[1]Aggregate!#REF!</definedName>
    <definedName name="SERSUMM" localSheetId="22">[1]Aggregate!#REF!</definedName>
    <definedName name="SERSUMM" localSheetId="23">'Jul17 Pool Data'!#REF!</definedName>
    <definedName name="SERSUMM" localSheetId="25">[1]Aggregate!#REF!</definedName>
    <definedName name="SERSUMM" localSheetId="26">[1]Aggregate!#REF!</definedName>
    <definedName name="SERSUMM" localSheetId="27">'Jun17 Pool Data'!#REF!</definedName>
    <definedName name="SERSUMM" localSheetId="31">[1]Aggregate!#REF!</definedName>
    <definedName name="SERSUMM" localSheetId="32">[1]Aggregate!#REF!</definedName>
    <definedName name="SERSUMM" localSheetId="33">'May17 Pool Data'!#REF!</definedName>
    <definedName name="SERSUMM" localSheetId="13">[1]Aggregate!#REF!</definedName>
    <definedName name="SERSUMM" localSheetId="14">[1]Aggregate!#REF!</definedName>
    <definedName name="SERSUMM" localSheetId="15">'Sep17 Pool Data'!#REF!</definedName>
    <definedName name="SERSUMM">[1]Aggregate!#REF!</definedName>
    <definedName name="Serv_Rpt_2_Servicer_Report_List" localSheetId="29">#REF!</definedName>
    <definedName name="Serv_Rpt_2_Servicer_Report_List" localSheetId="17">#REF!</definedName>
    <definedName name="Serv_Rpt_2_Servicer_Report_List" localSheetId="18">#REF!</definedName>
    <definedName name="Serv_Rpt_2_Servicer_Report_List" localSheetId="21">#REF!</definedName>
    <definedName name="Serv_Rpt_2_Servicer_Report_List" localSheetId="22">#REF!</definedName>
    <definedName name="Serv_Rpt_2_Servicer_Report_List" localSheetId="25">#REF!</definedName>
    <definedName name="Serv_Rpt_2_Servicer_Report_List" localSheetId="26">#REF!</definedName>
    <definedName name="Serv_Rpt_2_Servicer_Report_List" localSheetId="31">#REF!</definedName>
    <definedName name="Serv_Rpt_2_Servicer_Report_List" localSheetId="32">#REF!</definedName>
    <definedName name="Serv_Rpt_2_Servicer_Report_List" localSheetId="13">#REF!</definedName>
    <definedName name="Serv_Rpt_2_Servicer_Report_List" localSheetId="14">#REF!</definedName>
    <definedName name="Serv_Rpt_2_Servicer_Report_List">#REF!</definedName>
    <definedName name="Sub_Bal" localSheetId="29">'[3]Svg. Worksheet'!#REF!</definedName>
    <definedName name="Sub_Bal" localSheetId="17">'[3]Svg. Worksheet'!#REF!</definedName>
    <definedName name="Sub_Bal" localSheetId="18">'[3]Svg. Worksheet'!#REF!</definedName>
    <definedName name="Sub_Bal" localSheetId="21">'[3]Svg. Worksheet'!#REF!</definedName>
    <definedName name="Sub_Bal" localSheetId="22">'[3]Svg. Worksheet'!#REF!</definedName>
    <definedName name="Sub_Bal" localSheetId="25">'[3]Svg. Worksheet'!#REF!</definedName>
    <definedName name="Sub_Bal" localSheetId="26">'[3]Svg. Worksheet'!#REF!</definedName>
    <definedName name="Sub_Bal" localSheetId="31">'[3]Svg. Worksheet'!#REF!</definedName>
    <definedName name="Sub_Bal" localSheetId="32">'[3]Svg. Worksheet'!#REF!</definedName>
    <definedName name="Sub_Bal" localSheetId="13">'[3]Svg. Worksheet'!#REF!</definedName>
    <definedName name="Sub_Bal" localSheetId="14">'[3]Svg. Worksheet'!#REF!</definedName>
    <definedName name="Sub_Bal">'[3]Svg. Worksheet'!#REF!</definedName>
    <definedName name="SubNote_Int" localSheetId="29">'[3]Svg. Worksheet'!#REF!</definedName>
    <definedName name="SubNote_Int" localSheetId="17">'[3]Svg. Worksheet'!#REF!</definedName>
    <definedName name="SubNote_Int" localSheetId="18">'[3]Svg. Worksheet'!#REF!</definedName>
    <definedName name="SubNote_Int" localSheetId="21">'[3]Svg. Worksheet'!#REF!</definedName>
    <definedName name="SubNote_Int" localSheetId="22">'[3]Svg. Worksheet'!#REF!</definedName>
    <definedName name="SubNote_Int" localSheetId="25">'[3]Svg. Worksheet'!#REF!</definedName>
    <definedName name="SubNote_Int" localSheetId="26">'[3]Svg. Worksheet'!#REF!</definedName>
    <definedName name="SubNote_Int" localSheetId="31">'[3]Svg. Worksheet'!#REF!</definedName>
    <definedName name="SubNote_Int" localSheetId="32">'[3]Svg. Worksheet'!#REF!</definedName>
    <definedName name="SubNote_Int" localSheetId="13">'[3]Svg. Worksheet'!#REF!</definedName>
    <definedName name="SubNote_Int" localSheetId="14">'[3]Svg. Worksheet'!#REF!</definedName>
    <definedName name="SubNote_Int">'[3]Svg. Worksheet'!#REF!</definedName>
    <definedName name="SUMMARY" localSheetId="19">'Aug17 Pool Data'!$A$1:$D$6</definedName>
    <definedName name="SUMMARY" localSheetId="23">'Jul17 Pool Data'!$A$1:$D$6</definedName>
    <definedName name="SUMMARY" localSheetId="27">'Jun17 Pool Data'!$A$1:$D$6</definedName>
    <definedName name="SUMMARY" localSheetId="33">'May17 Pool Data'!$A$1:$D$6</definedName>
    <definedName name="SUMMARY" localSheetId="15">'Sep17 Pool Data'!$A$1:$D$6</definedName>
    <definedName name="TBL_AGG_DAT" localSheetId="29">[1]Aggregate!#REF!</definedName>
    <definedName name="TBL_AGG_DAT" localSheetId="17">[1]Aggregate!#REF!</definedName>
    <definedName name="TBL_AGG_DAT" localSheetId="18">[1]Aggregate!#REF!</definedName>
    <definedName name="TBL_AGG_DAT" localSheetId="19">'Aug17 Pool Data'!#REF!</definedName>
    <definedName name="TBL_AGG_DAT" localSheetId="21">[1]Aggregate!#REF!</definedName>
    <definedName name="TBL_AGG_DAT" localSheetId="22">[1]Aggregate!#REF!</definedName>
    <definedName name="TBL_AGG_DAT" localSheetId="23">'Jul17 Pool Data'!#REF!</definedName>
    <definedName name="TBL_AGG_DAT" localSheetId="25">[1]Aggregate!#REF!</definedName>
    <definedName name="TBL_AGG_DAT" localSheetId="26">[1]Aggregate!#REF!</definedName>
    <definedName name="TBL_AGG_DAT" localSheetId="27">'Jun17 Pool Data'!#REF!</definedName>
    <definedName name="TBL_AGG_DAT" localSheetId="31">[1]Aggregate!#REF!</definedName>
    <definedName name="TBL_AGG_DAT" localSheetId="32">[1]Aggregate!#REF!</definedName>
    <definedName name="TBL_AGG_DAT" localSheetId="33">'May17 Pool Data'!#REF!</definedName>
    <definedName name="TBL_AGG_DAT" localSheetId="13">[1]Aggregate!#REF!</definedName>
    <definedName name="TBL_AGG_DAT" localSheetId="14">[1]Aggregate!#REF!</definedName>
    <definedName name="TBL_AGG_DAT" localSheetId="15">'Sep17 Pool Data'!#REF!</definedName>
    <definedName name="TBL_AGG_DAT">[1]Aggregate!#REF!</definedName>
    <definedName name="USED_PRIN_RECV" localSheetId="29">[1]Aggregate!#REF!</definedName>
    <definedName name="USED_PRIN_RECV" localSheetId="17">[1]Aggregate!#REF!</definedName>
    <definedName name="USED_PRIN_RECV" localSheetId="18">[1]Aggregate!#REF!</definedName>
    <definedName name="USED_PRIN_RECV" localSheetId="19">'Aug17 Pool Data'!#REF!</definedName>
    <definedName name="USED_PRIN_RECV" localSheetId="21">[1]Aggregate!#REF!</definedName>
    <definedName name="USED_PRIN_RECV" localSheetId="22">[1]Aggregate!#REF!</definedName>
    <definedName name="USED_PRIN_RECV" localSheetId="23">'Jul17 Pool Data'!#REF!</definedName>
    <definedName name="USED_PRIN_RECV" localSheetId="25">[1]Aggregate!#REF!</definedName>
    <definedName name="USED_PRIN_RECV" localSheetId="26">[1]Aggregate!#REF!</definedName>
    <definedName name="USED_PRIN_RECV" localSheetId="27">'Jun17 Pool Data'!#REF!</definedName>
    <definedName name="USED_PRIN_RECV" localSheetId="31">[1]Aggregate!#REF!</definedName>
    <definedName name="USED_PRIN_RECV" localSheetId="32">[1]Aggregate!#REF!</definedName>
    <definedName name="USED_PRIN_RECV" localSheetId="33">'May17 Pool Data'!#REF!</definedName>
    <definedName name="USED_PRIN_RECV" localSheetId="13">[1]Aggregate!#REF!</definedName>
    <definedName name="USED_PRIN_RECV" localSheetId="14">[1]Aggregate!#REF!</definedName>
    <definedName name="USED_PRIN_RECV" localSheetId="15">'Sep17 Pool Data'!#REF!</definedName>
    <definedName name="USED_PRIN_RECV">[1]Aggregate!#REF!</definedName>
  </definedNames>
  <calcPr calcId="162913" calcOnSave="0"/>
</workbook>
</file>

<file path=xl/calcChain.xml><?xml version="1.0" encoding="utf-8"?>
<calcChain xmlns="http://schemas.openxmlformats.org/spreadsheetml/2006/main">
  <c r="I13" i="44" l="1"/>
  <c r="I27" i="44"/>
  <c r="I25" i="44"/>
  <c r="I22" i="44"/>
  <c r="I26" i="44"/>
  <c r="E37" i="44"/>
  <c r="I44" i="50"/>
  <c r="E41" i="44"/>
  <c r="G10" i="50"/>
  <c r="I40" i="50"/>
  <c r="E41" i="50"/>
  <c r="H92" i="52"/>
  <c r="J58" i="52"/>
  <c r="F60" i="52" s="1"/>
  <c r="J9" i="52"/>
  <c r="J7" i="52" s="1"/>
  <c r="E7" i="52" s="1"/>
  <c r="I4" i="44"/>
  <c r="E5" i="52"/>
  <c r="E6" i="52"/>
  <c r="E77" i="52"/>
  <c r="I34" i="50"/>
  <c r="E13" i="52"/>
  <c r="I22" i="50"/>
  <c r="E21" i="52"/>
  <c r="H76" i="52"/>
  <c r="A75" i="52"/>
  <c r="A74" i="52"/>
  <c r="A73" i="52"/>
  <c r="H72" i="52"/>
  <c r="A63" i="52"/>
  <c r="A64" i="52" s="1"/>
  <c r="A71" i="52" s="1"/>
  <c r="A78" i="52" s="1"/>
  <c r="A79" i="52" s="1"/>
  <c r="A82" i="52" s="1"/>
  <c r="B44" i="52"/>
  <c r="B35" i="52"/>
  <c r="B34" i="52"/>
  <c r="B30" i="52"/>
  <c r="A5" i="52"/>
  <c r="A6" i="52" s="1"/>
  <c r="A7" i="52" s="1"/>
  <c r="A8" i="52" s="1"/>
  <c r="A9" i="52" s="1"/>
  <c r="A10" i="52" s="1"/>
  <c r="A11" i="52" s="1"/>
  <c r="A12" i="52" s="1"/>
  <c r="A13" i="52" s="1"/>
  <c r="A20" i="52" s="1"/>
  <c r="A21" i="52" s="1"/>
  <c r="A22" i="52" s="1"/>
  <c r="A23" i="52" s="1"/>
  <c r="A29" i="52"/>
  <c r="A30" i="52" s="1"/>
  <c r="A31" i="52" s="1"/>
  <c r="A32" i="52" s="1"/>
  <c r="A33" i="52" s="1"/>
  <c r="A34" i="52" s="1"/>
  <c r="A35" i="52" s="1"/>
  <c r="A41" i="52" l="1"/>
  <c r="A42" i="52" s="1"/>
  <c r="E42" i="44"/>
  <c r="I3" i="44"/>
  <c r="E46" i="44" s="1"/>
  <c r="C5" i="44"/>
  <c r="I33" i="50"/>
  <c r="I35" i="50" s="1"/>
  <c r="I3" i="50"/>
  <c r="E46" i="50" s="1"/>
  <c r="C5" i="50"/>
  <c r="I10" i="50"/>
  <c r="E37" i="50"/>
  <c r="E39" i="50"/>
  <c r="E36" i="50"/>
  <c r="I34" i="44"/>
  <c r="D4" i="44"/>
  <c r="J12" i="52"/>
  <c r="J10" i="52" s="1"/>
  <c r="J11" i="52" s="1"/>
  <c r="E22" i="52"/>
  <c r="C4" i="50"/>
  <c r="E36" i="44"/>
  <c r="D4" i="50"/>
  <c r="D5" i="50"/>
  <c r="I19" i="44"/>
  <c r="D5" i="44"/>
  <c r="E4" i="44"/>
  <c r="E4" i="50"/>
  <c r="H10" i="50"/>
  <c r="C4" i="44"/>
  <c r="I35" i="44"/>
  <c r="E42" i="50"/>
  <c r="E43" i="50"/>
  <c r="E43" i="44"/>
  <c r="E38" i="50"/>
  <c r="E38" i="44"/>
  <c r="E34" i="44"/>
  <c r="E34" i="50"/>
  <c r="A80" i="52"/>
  <c r="A83" i="52" s="1"/>
  <c r="A43" i="52"/>
  <c r="A44" i="52" s="1"/>
  <c r="A51" i="52"/>
  <c r="I4" i="50"/>
  <c r="E9" i="52"/>
  <c r="I40" i="44"/>
  <c r="E39" i="44" l="1"/>
  <c r="E10" i="52"/>
  <c r="J63" i="52"/>
  <c r="J64" i="52"/>
  <c r="E12" i="52"/>
  <c r="D50" i="52"/>
  <c r="E44" i="50"/>
  <c r="E8" i="52"/>
  <c r="I32" i="50"/>
  <c r="C6" i="50"/>
  <c r="K57" i="52"/>
  <c r="D60" i="52" s="1"/>
  <c r="K60" i="52" s="1"/>
  <c r="D74" i="52" s="1"/>
  <c r="E35" i="50"/>
  <c r="E35" i="44"/>
  <c r="E44" i="44"/>
  <c r="I36" i="44" l="1"/>
  <c r="D49" i="52"/>
  <c r="D51" i="52" s="1"/>
  <c r="E56" i="44"/>
  <c r="E59" i="44" s="1"/>
  <c r="E56" i="50"/>
  <c r="E59" i="50" s="1"/>
  <c r="D4" i="52"/>
  <c r="F44" i="50"/>
  <c r="F44" i="44"/>
  <c r="D19" i="44"/>
  <c r="E63" i="52"/>
  <c r="F63" i="52" s="1"/>
  <c r="D5" i="52" l="1"/>
  <c r="F5" i="52" s="1"/>
  <c r="D6" i="52" s="1"/>
  <c r="E24" i="50"/>
  <c r="E25" i="44"/>
  <c r="H63" i="52"/>
  <c r="F97" i="52"/>
  <c r="E48" i="50" l="1"/>
  <c r="E48" i="44"/>
  <c r="I24" i="50"/>
  <c r="H5" i="52"/>
  <c r="F6" i="52"/>
  <c r="E49" i="50" l="1"/>
  <c r="E49" i="44"/>
  <c r="I25" i="50"/>
  <c r="H6" i="52"/>
  <c r="E30" i="52" s="1"/>
  <c r="E29" i="52"/>
  <c r="D7" i="52"/>
  <c r="E17" i="50" l="1"/>
  <c r="E16" i="50"/>
  <c r="F7" i="52"/>
  <c r="H7" i="52" s="1"/>
  <c r="E31" i="52" l="1"/>
  <c r="H94" i="52"/>
  <c r="D8" i="52"/>
  <c r="F8" i="52" l="1"/>
  <c r="I51" i="50" l="1"/>
  <c r="H8" i="52"/>
  <c r="D9" i="52"/>
  <c r="E11" i="52" l="1"/>
  <c r="E32" i="52"/>
  <c r="F9" i="52"/>
  <c r="H9" i="52" s="1"/>
  <c r="E33" i="52" s="1"/>
  <c r="D10" i="52" l="1"/>
  <c r="F10" i="52" l="1"/>
  <c r="H10" i="52" s="1"/>
  <c r="I41" i="44"/>
  <c r="I42" i="44" s="1"/>
  <c r="E34" i="52" l="1"/>
  <c r="D11" i="52"/>
  <c r="F11" i="52" l="1"/>
  <c r="H11" i="52" l="1"/>
  <c r="D12" i="52"/>
  <c r="F12" i="52" s="1"/>
  <c r="D13" i="52" l="1"/>
  <c r="H12" i="52"/>
  <c r="E64" i="52"/>
  <c r="E59" i="52"/>
  <c r="I52" i="50"/>
  <c r="I53" i="50" s="1"/>
  <c r="E35" i="52"/>
  <c r="H16" i="52"/>
  <c r="H17" i="52" l="1"/>
  <c r="F13" i="52"/>
  <c r="D20" i="52" s="1"/>
  <c r="D16" i="52" l="1"/>
  <c r="H13" i="52"/>
  <c r="D17" i="52" l="1"/>
  <c r="F18" i="52" s="1"/>
  <c r="E20" i="52" l="1"/>
  <c r="F20" i="52" s="1"/>
  <c r="D28" i="52"/>
  <c r="D29" i="52" s="1"/>
  <c r="F29" i="52" l="1"/>
  <c r="F92" i="52"/>
  <c r="D21" i="52"/>
  <c r="F21" i="52" s="1"/>
  <c r="H29" i="52" l="1"/>
  <c r="D22" i="52"/>
  <c r="F22" i="52" s="1"/>
  <c r="F95" i="52"/>
  <c r="H21" i="52"/>
  <c r="D30" i="52"/>
  <c r="F30" i="52" l="1"/>
  <c r="D31" i="52" s="1"/>
  <c r="D23" i="52"/>
  <c r="H22" i="52"/>
  <c r="E79" i="52" s="1"/>
  <c r="F31" i="52" l="1"/>
  <c r="H31" i="52" s="1"/>
  <c r="E41" i="52" s="1"/>
  <c r="E23" i="52"/>
  <c r="F23" i="52" s="1"/>
  <c r="D24" i="52" s="1"/>
  <c r="H30" i="52"/>
  <c r="D32" i="52" l="1"/>
  <c r="F32" i="52" l="1"/>
  <c r="H32" i="52" s="1"/>
  <c r="E42" i="52" s="1"/>
  <c r="D33" i="52" l="1"/>
  <c r="F33" i="52" s="1"/>
  <c r="H33" i="52" s="1"/>
  <c r="E43" i="52" s="1"/>
  <c r="D34" i="52" l="1"/>
  <c r="F34" i="52" s="1"/>
  <c r="D35" i="52" s="1"/>
  <c r="H34" i="52" l="1"/>
  <c r="E44" i="52" s="1"/>
  <c r="F35" i="52"/>
  <c r="F96" i="52" l="1"/>
  <c r="D40" i="52"/>
  <c r="D41" i="52" s="1"/>
  <c r="H35" i="52"/>
  <c r="D36" i="52"/>
  <c r="F41" i="52" l="1"/>
  <c r="H41" i="52" l="1"/>
  <c r="D42" i="52"/>
  <c r="F42" i="52" l="1"/>
  <c r="D43" i="52" s="1"/>
  <c r="F43" i="52" l="1"/>
  <c r="H43" i="52" s="1"/>
  <c r="H42" i="52"/>
  <c r="E51" i="52" s="1"/>
  <c r="F51" i="52" l="1"/>
  <c r="H51" i="52" s="1"/>
  <c r="D44" i="52"/>
  <c r="F44" i="52" s="1"/>
  <c r="D45" i="52" l="1"/>
  <c r="K58" i="52" s="1"/>
  <c r="D61" i="52" s="1"/>
  <c r="F89" i="52"/>
  <c r="H44" i="52"/>
  <c r="H50" i="52" s="1"/>
  <c r="D52" i="52"/>
  <c r="K56" i="52" s="1"/>
  <c r="F87" i="52"/>
  <c r="D59" i="52" l="1"/>
  <c r="F59" i="52" s="1"/>
  <c r="H59" i="52" s="1"/>
  <c r="J59" i="52" s="1"/>
  <c r="J60" i="52" s="1"/>
  <c r="J61" i="52" s="1"/>
  <c r="F61" i="52" s="1"/>
  <c r="F62" i="52" s="1"/>
  <c r="D62" i="52"/>
  <c r="I38" i="50"/>
  <c r="K62" i="52" l="1"/>
  <c r="D63" i="52" s="1"/>
  <c r="K63" i="52" s="1"/>
  <c r="D64" i="52" s="1"/>
  <c r="J38" i="50"/>
  <c r="K61" i="52"/>
  <c r="D75" i="52" s="1"/>
  <c r="F64" i="52" l="1"/>
  <c r="K64" i="52" s="1"/>
  <c r="D71" i="52" l="1"/>
  <c r="D67" i="52"/>
  <c r="H64" i="52"/>
  <c r="F77" i="52"/>
  <c r="H77" i="52" s="1"/>
  <c r="J78" i="52" s="1"/>
  <c r="F78" i="52" s="1"/>
  <c r="F98" i="52" s="1"/>
  <c r="D68" i="52" l="1"/>
  <c r="H67" i="52"/>
  <c r="E73" i="52"/>
  <c r="H68" i="52" l="1"/>
  <c r="F69" i="52" s="1"/>
  <c r="D73" i="52" l="1"/>
  <c r="F73" i="52" s="1"/>
  <c r="E71" i="52"/>
  <c r="F71" i="52" s="1"/>
  <c r="K73" i="52" l="1"/>
  <c r="H73" i="52"/>
  <c r="E74" i="52" s="1"/>
  <c r="F74" i="52" s="1"/>
  <c r="F93" i="52"/>
  <c r="K71" i="52"/>
  <c r="D78" i="52" s="1"/>
  <c r="K78" i="52" s="1"/>
  <c r="D79" i="52" s="1"/>
  <c r="H74" i="52" l="1"/>
  <c r="E75" i="52" s="1"/>
  <c r="F75" i="52" s="1"/>
  <c r="K74" i="52"/>
  <c r="F79" i="52"/>
  <c r="F94" i="52"/>
  <c r="H79" i="52" l="1"/>
  <c r="E82" i="52" s="1"/>
  <c r="K79" i="52"/>
  <c r="D80" i="52" s="1"/>
  <c r="H75" i="52"/>
  <c r="K75" i="52"/>
  <c r="F86" i="52"/>
  <c r="I39" i="50" l="1"/>
  <c r="I43" i="50" s="1"/>
  <c r="I45" i="50" s="1"/>
  <c r="E80" i="52"/>
  <c r="F80" i="52" s="1"/>
  <c r="K80" i="52" s="1"/>
  <c r="F81" i="52"/>
  <c r="D81" i="52"/>
  <c r="K81" i="52" l="1"/>
  <c r="F91" i="52"/>
  <c r="F99" i="52"/>
  <c r="D82" i="52"/>
  <c r="E14" i="50"/>
  <c r="F82" i="52" l="1"/>
  <c r="E11" i="50"/>
  <c r="E15" i="50" l="1"/>
  <c r="E16" i="44"/>
  <c r="J39" i="50"/>
  <c r="J43" i="50"/>
  <c r="J40" i="50"/>
  <c r="F88" i="52"/>
  <c r="H82" i="52"/>
  <c r="E18" i="50"/>
  <c r="K82" i="52"/>
  <c r="D83" i="52" s="1"/>
  <c r="J41" i="50" l="1"/>
  <c r="E14" i="44"/>
  <c r="E19" i="50"/>
  <c r="E26" i="50" s="1"/>
  <c r="E83" i="52"/>
  <c r="F83" i="52" s="1"/>
  <c r="K83" i="52" s="1"/>
  <c r="I20" i="44"/>
  <c r="I21" i="44" s="1"/>
  <c r="E27" i="44"/>
  <c r="E22" i="50" l="1"/>
  <c r="E21" i="50"/>
  <c r="E18" i="44"/>
  <c r="E19" i="44"/>
  <c r="E17" i="44"/>
  <c r="F90" i="52"/>
  <c r="F100" i="52" s="1"/>
  <c r="F101" i="52"/>
  <c r="J16" i="44"/>
  <c r="J34" i="44" s="1"/>
  <c r="J27" i="44"/>
  <c r="J26" i="44"/>
  <c r="J25" i="44"/>
  <c r="F102" i="52" l="1"/>
  <c r="J28" i="44"/>
  <c r="E20" i="44"/>
  <c r="E22" i="44" l="1"/>
  <c r="E23" i="44" l="1"/>
</calcChain>
</file>

<file path=xl/comments1.xml><?xml version="1.0" encoding="utf-8"?>
<comments xmlns="http://schemas.openxmlformats.org/spreadsheetml/2006/main">
  <authors>
    <author>Dave</author>
  </authors>
  <commentList>
    <comment ref="H16" authorId="0" shapeId="0">
      <text>
        <r>
          <rPr>
            <b/>
            <sz val="9"/>
            <color indexed="81"/>
            <rFont val="Tahoma"/>
            <family val="2"/>
          </rPr>
          <t>Dave:</t>
        </r>
        <r>
          <rPr>
            <sz val="9"/>
            <color indexed="81"/>
            <rFont val="Tahoma"/>
            <family val="2"/>
          </rPr>
          <t xml:space="preserve">
Total Shortfall for (1) - (7)</t>
        </r>
      </text>
    </comment>
    <comment ref="F18" authorId="0" shapeId="0">
      <text>
        <r>
          <rPr>
            <b/>
            <sz val="9"/>
            <color indexed="81"/>
            <rFont val="Tahoma"/>
            <family val="2"/>
          </rPr>
          <t>Dave:</t>
        </r>
        <r>
          <rPr>
            <sz val="9"/>
            <color indexed="81"/>
            <rFont val="Tahoma"/>
            <family val="2"/>
          </rPr>
          <t xml:space="preserve">
Postive Amount is deducted from Colllections.
Negative Amounts is deposited into Shared Excess account to be used below to pay off shortfalls.</t>
        </r>
      </text>
    </comment>
    <comment ref="B22" authorId="0" shapeId="0">
      <text>
        <r>
          <rPr>
            <b/>
            <sz val="9"/>
            <color indexed="81"/>
            <rFont val="Tahoma"/>
            <family val="2"/>
          </rPr>
          <t>Dave:</t>
        </r>
        <r>
          <rPr>
            <sz val="9"/>
            <color indexed="81"/>
            <rFont val="Tahoma"/>
            <family val="2"/>
          </rPr>
          <t xml:space="preserve">
Payments to Currency Swap Counterparty is paid only out of amount otherwise available to Transferor Interest and has no other claim other than from these funds.
Payments owed to Transferor Interest by Currency Swap Counterparty is paid directly to Transferor Interest.</t>
        </r>
      </text>
    </comment>
    <comment ref="D51" authorId="0" shapeId="0">
      <text>
        <r>
          <rPr>
            <b/>
            <sz val="9"/>
            <color indexed="81"/>
            <rFont val="Tahoma"/>
            <family val="2"/>
          </rPr>
          <t>Dave:</t>
        </r>
        <r>
          <rPr>
            <sz val="9"/>
            <color indexed="81"/>
            <rFont val="Tahoma"/>
            <family val="2"/>
          </rPr>
          <t xml:space="preserve">
Principal Available for covering Note interest shortfall is limited to Overcollaterization Amount</t>
        </r>
      </text>
    </comment>
    <comment ref="D59" authorId="0" shapeId="0">
      <text>
        <r>
          <rPr>
            <b/>
            <sz val="9"/>
            <color indexed="81"/>
            <rFont val="Tahoma"/>
            <family val="2"/>
          </rPr>
          <t>Dave:</t>
        </r>
        <r>
          <rPr>
            <sz val="9"/>
            <color indexed="81"/>
            <rFont val="Tahoma"/>
            <family val="2"/>
          </rPr>
          <t xml:space="preserve">
Principal Collections,
Excess Funding,
Reserves</t>
        </r>
      </text>
    </comment>
    <comment ref="E59" authorId="0" shapeId="0">
      <text>
        <r>
          <rPr>
            <b/>
            <sz val="9"/>
            <color indexed="81"/>
            <rFont val="Tahoma"/>
            <family val="2"/>
          </rPr>
          <t>Dave:</t>
        </r>
        <r>
          <rPr>
            <sz val="9"/>
            <color indexed="81"/>
            <rFont val="Tahoma"/>
            <family val="2"/>
          </rPr>
          <t xml:space="preserve">
Notes Outstanding Balance</t>
        </r>
      </text>
    </comment>
    <comment ref="F59" authorId="0" shapeId="0">
      <text>
        <r>
          <rPr>
            <b/>
            <sz val="9"/>
            <color indexed="81"/>
            <rFont val="Tahoma"/>
            <family val="2"/>
          </rPr>
          <t>Dave:</t>
        </r>
        <r>
          <rPr>
            <sz val="9"/>
            <color indexed="81"/>
            <rFont val="Tahoma"/>
            <family val="2"/>
          </rPr>
          <t xml:space="preserve">
Amount Outstanding can be different the max amount paid (if partial redemption)… therefore notes will not be fully paid off</t>
        </r>
      </text>
    </comment>
    <comment ref="H59" authorId="0" shapeId="0">
      <text>
        <r>
          <rPr>
            <b/>
            <sz val="9"/>
            <color indexed="81"/>
            <rFont val="Tahoma"/>
            <family val="2"/>
          </rPr>
          <t>Dave:</t>
        </r>
        <r>
          <rPr>
            <sz val="9"/>
            <color indexed="81"/>
            <rFont val="Tahoma"/>
            <family val="2"/>
          </rPr>
          <t xml:space="preserve">
Outstanding Balance after Principal Collections, Excess Funding, Reserves are considered
BUT excluding Excess Principal Sharing</t>
        </r>
      </text>
    </comment>
    <comment ref="I59" authorId="0" shapeId="0">
      <text>
        <r>
          <rPr>
            <b/>
            <sz val="9"/>
            <color indexed="81"/>
            <rFont val="Tahoma"/>
            <family val="2"/>
          </rPr>
          <t>Dave:</t>
        </r>
        <r>
          <rPr>
            <sz val="9"/>
            <color indexed="81"/>
            <rFont val="Tahoma"/>
            <family val="2"/>
          </rPr>
          <t xml:space="preserve">
Would notes be paid off this period without taking into account Shared Principal?</t>
        </r>
      </text>
    </comment>
    <comment ref="I60" authorId="0" shapeId="0">
      <text>
        <r>
          <rPr>
            <b/>
            <sz val="9"/>
            <color indexed="81"/>
            <rFont val="Tahoma"/>
            <family val="2"/>
          </rPr>
          <t>Dave:</t>
        </r>
        <r>
          <rPr>
            <sz val="9"/>
            <color indexed="81"/>
            <rFont val="Tahoma"/>
            <family val="2"/>
          </rPr>
          <t xml:space="preserve">
Excess Funds and Reserves can be released to Sharing Group if
(1) Early Amortization &amp; Notes are paid off
(2) Notes are paid off when considering Principal Collections, Excess  Funding, Reserves. (If you need Sharing Reserves then it doesn't matter if you can if pay off Notes since 2010-A doesn't need Sharing Reserves)</t>
        </r>
      </text>
    </comment>
    <comment ref="I61" authorId="0" shapeId="0">
      <text>
        <r>
          <rPr>
            <b/>
            <sz val="9"/>
            <color indexed="81"/>
            <rFont val="Tahoma"/>
            <family val="2"/>
          </rPr>
          <t>Dave:</t>
        </r>
        <r>
          <rPr>
            <sz val="9"/>
            <color indexed="81"/>
            <rFont val="Tahoma"/>
            <family val="2"/>
          </rPr>
          <t xml:space="preserve">
Excess Funds and Reserves can be released to Sharing Group if
(1) Early Amortization &amp; Notes are paid off
(2) Notes are paid off when considering Principal Collections, Excess  Funding, Reserves. (If you need Sharing Reserves then it doesn't matter if you can if pay off Notes since 2010-A doesn't need Sharing Reserves)</t>
        </r>
      </text>
    </comment>
    <comment ref="E63" authorId="0" shapeId="0">
      <text>
        <r>
          <rPr>
            <b/>
            <sz val="9"/>
            <color indexed="81"/>
            <rFont val="Tahoma"/>
            <family val="2"/>
          </rPr>
          <t>Dave:</t>
        </r>
        <r>
          <rPr>
            <sz val="9"/>
            <color indexed="81"/>
            <rFont val="Tahoma"/>
            <family val="2"/>
          </rPr>
          <t xml:space="preserve">
If Early Amortization Period, Balance of Accumulation Account is put into Collections to pay off Noteholders</t>
        </r>
      </text>
    </comment>
    <comment ref="I64" authorId="0" shapeId="0">
      <text>
        <r>
          <rPr>
            <b/>
            <sz val="9"/>
            <color indexed="81"/>
            <rFont val="Tahoma"/>
            <family val="2"/>
          </rPr>
          <t>Dave:</t>
        </r>
        <r>
          <rPr>
            <sz val="9"/>
            <color indexed="81"/>
            <rFont val="Tahoma"/>
            <family val="2"/>
          </rPr>
          <t xml:space="preserve">
Either Early Amortization Period,
Maturity, Or Optional Call</t>
        </r>
      </text>
    </comment>
    <comment ref="F69" authorId="0" shapeId="0">
      <text>
        <r>
          <rPr>
            <b/>
            <sz val="9"/>
            <color indexed="81"/>
            <rFont val="Tahoma"/>
            <family val="2"/>
          </rPr>
          <t>Dave:</t>
        </r>
        <r>
          <rPr>
            <sz val="9"/>
            <color indexed="81"/>
            <rFont val="Tahoma"/>
            <family val="2"/>
          </rPr>
          <t xml:space="preserve">
Postive Amount is deducted from Colllections.
Negative Amounts is deposited into Shared Excess account to be used below to pay off shortfalls.</t>
        </r>
      </text>
    </comment>
    <comment ref="B79" authorId="0" shapeId="0">
      <text>
        <r>
          <rPr>
            <b/>
            <sz val="9"/>
            <color indexed="81"/>
            <rFont val="Tahoma"/>
            <family val="2"/>
          </rPr>
          <t>Dave:</t>
        </r>
        <r>
          <rPr>
            <sz val="9"/>
            <color indexed="81"/>
            <rFont val="Tahoma"/>
            <family val="2"/>
          </rPr>
          <t xml:space="preserve">
Payments to Currency Swap Counterparty is paid only out of amount otherwise available to Transferor Interest and has no other claim other than from these funds.
Payments owed to Transferor Interest by Currency Swap Counterparty is paid directly to Transferor Interest.</t>
        </r>
      </text>
    </comment>
    <comment ref="I81" authorId="0" shapeId="0">
      <text>
        <r>
          <rPr>
            <b/>
            <sz val="9"/>
            <color indexed="81"/>
            <rFont val="Tahoma"/>
            <family val="2"/>
          </rPr>
          <t>Dave:</t>
        </r>
        <r>
          <rPr>
            <sz val="9"/>
            <color indexed="81"/>
            <rFont val="Tahoma"/>
            <family val="2"/>
          </rPr>
          <t xml:space="preserve">
Excess Funds and Reserves can be released to Sharing Group if
(1) Early Amortization &amp; Notes are paid off
(2) Notes are paid off when considering Principal Collections, Excess  Funding, Reserves. (If you need Sharing Reserves then it doesn't matter if you can if pay off Notes since 2010-A doesn't need Sharing Reserves)</t>
        </r>
      </text>
    </comment>
  </commentList>
</comments>
</file>

<file path=xl/sharedStrings.xml><?xml version="1.0" encoding="utf-8"?>
<sst xmlns="http://schemas.openxmlformats.org/spreadsheetml/2006/main" count="2854" uniqueCount="267">
  <si>
    <t>Waterfall</t>
  </si>
  <si>
    <t>Amount Due</t>
  </si>
  <si>
    <t>Shortfall</t>
  </si>
  <si>
    <t>Ending Balance</t>
  </si>
  <si>
    <t>Reserve</t>
  </si>
  <si>
    <t>Amount Paid</t>
  </si>
  <si>
    <t>Paid To</t>
  </si>
  <si>
    <t>Servicer</t>
  </si>
  <si>
    <t>Result</t>
  </si>
  <si>
    <t>Servicing Fees</t>
  </si>
  <si>
    <t>Notes</t>
  </si>
  <si>
    <t>TOTAL</t>
  </si>
  <si>
    <t>Total Paid</t>
  </si>
  <si>
    <t>Difference</t>
  </si>
  <si>
    <t>Advances Reimbursement</t>
  </si>
  <si>
    <t>Interest on the Notes</t>
  </si>
  <si>
    <t>Servicer is not affiliate</t>
  </si>
  <si>
    <t>Servicer is affiliate</t>
  </si>
  <si>
    <t>Principal on the Notes</t>
  </si>
  <si>
    <t>Condition</t>
  </si>
  <si>
    <t>Interest Collections</t>
  </si>
  <si>
    <t>Notes Int</t>
  </si>
  <si>
    <t>Reinvest</t>
  </si>
  <si>
    <t>Servicing Fees previously waived</t>
  </si>
  <si>
    <t>This Series Excess Interest &amp; Shortfall</t>
  </si>
  <si>
    <t>Total Excess Interest and Shortfall for all series in group</t>
  </si>
  <si>
    <t>Amount depositing to Shared Group (or received)</t>
  </si>
  <si>
    <t>Notes Prin</t>
  </si>
  <si>
    <t>Excess Interest Shared Group Calculations</t>
  </si>
  <si>
    <t>Currency Swap Counterparty</t>
  </si>
  <si>
    <t>Transferor Interest (Equity)</t>
  </si>
  <si>
    <t>Starting Interest Collections Balance</t>
  </si>
  <si>
    <t>Ending Interest Collections Balance</t>
  </si>
  <si>
    <t>Starting Shared Excess Interest Balance</t>
  </si>
  <si>
    <t>Ending Shared Excess Interest Balance</t>
  </si>
  <si>
    <t>Starting Reserve Balance</t>
  </si>
  <si>
    <t>Shared Interest</t>
  </si>
  <si>
    <t>Ending Reserve Balance</t>
  </si>
  <si>
    <t>Interest WF Shortfalls (Shared Excess Interest)</t>
  </si>
  <si>
    <t>Interest WF Shortfalls (Reserve)</t>
  </si>
  <si>
    <t>Principal Collections</t>
  </si>
  <si>
    <t>Overcollateralization Amount</t>
  </si>
  <si>
    <t>Interest Waterfall (Interest Collections)</t>
  </si>
  <si>
    <t>Interest WF Shortfalls (Principal Collections)</t>
  </si>
  <si>
    <t>Principal Waterfall (Principal Collections)</t>
  </si>
  <si>
    <t>Accumulation Period</t>
  </si>
  <si>
    <t>Early Amort. Period</t>
  </si>
  <si>
    <t>Accumulation</t>
  </si>
  <si>
    <t>Starting Balance Principal Collections</t>
  </si>
  <si>
    <t>Ending Balance Principal Collections</t>
  </si>
  <si>
    <t>Principal to Noteholders</t>
  </si>
  <si>
    <t>Excess Principal Shared Group Calculations</t>
  </si>
  <si>
    <t>Principal for Reinvestment</t>
  </si>
  <si>
    <t>Starting Excess Funding Balance</t>
  </si>
  <si>
    <t>Amortization Period</t>
  </si>
  <si>
    <t>Equity Int</t>
  </si>
  <si>
    <t>Equity Prin</t>
  </si>
  <si>
    <t>Notes Outstanding</t>
  </si>
  <si>
    <t>Incremental Overcollateralization Amount</t>
  </si>
  <si>
    <t>Dealer Overconcentrations</t>
  </si>
  <si>
    <t>Required Participation Amount</t>
  </si>
  <si>
    <t>Starting Balance</t>
  </si>
  <si>
    <t>Reimburse</t>
  </si>
  <si>
    <t>Reserves</t>
  </si>
  <si>
    <t>Starting Reserves Balance</t>
  </si>
  <si>
    <t>Account</t>
  </si>
  <si>
    <t>Deposit into Excess Principal Sharing</t>
  </si>
  <si>
    <t>Deposit into Principal Collection</t>
  </si>
  <si>
    <t>Can funds be released</t>
  </si>
  <si>
    <t>""</t>
  </si>
  <si>
    <t>Excess Reserves Released</t>
  </si>
  <si>
    <t>Indenture Trustee unpaid fees</t>
  </si>
  <si>
    <t>Deposit into the Reserve</t>
  </si>
  <si>
    <t>Deposit in Accumulation Account</t>
  </si>
  <si>
    <t>Deposit into Excess Interest Sharing</t>
  </si>
  <si>
    <t>Notes paid off</t>
  </si>
  <si>
    <t>Exc. Fund.</t>
  </si>
  <si>
    <t>Prin. Coll.</t>
  </si>
  <si>
    <t>Exc. Res.</t>
  </si>
  <si>
    <t>Shared Exc.</t>
  </si>
  <si>
    <t>Nonrecoverable Advances Reimb.</t>
  </si>
  <si>
    <t>Reimburse of defaulted and NLA deficit</t>
  </si>
  <si>
    <t>Prin Shared</t>
  </si>
  <si>
    <t>Fx CP</t>
  </si>
  <si>
    <t>Int Shared</t>
  </si>
  <si>
    <t>Trustee</t>
  </si>
  <si>
    <t>Not Early Amort</t>
  </si>
  <si>
    <t>NISSAN MASTER OWNER TRUST RECEIVABLES — AGGREGATE SERIES</t>
  </si>
  <si>
    <t xml:space="preserve">Period               </t>
  </si>
  <si>
    <t>Collection</t>
  </si>
  <si>
    <t>Accrual</t>
  </si>
  <si>
    <t>Distribution</t>
  </si>
  <si>
    <t>From</t>
  </si>
  <si>
    <t>To</t>
  </si>
  <si>
    <t>Days</t>
  </si>
  <si>
    <t xml:space="preserve">Trust and Series Allocation - Beginning of Collection Period  </t>
  </si>
  <si>
    <t>Name</t>
  </si>
  <si>
    <t>Outstanding Debt</t>
  </si>
  <si>
    <t>Excess Funding Account</t>
  </si>
  <si>
    <t>Amount Invested in Receivables</t>
  </si>
  <si>
    <t>Required Overcollateraliz. Amount</t>
  </si>
  <si>
    <t>Incremental Overcollateraliz. Amount</t>
  </si>
  <si>
    <t>Excess Receivables</t>
  </si>
  <si>
    <t>Total Receivables</t>
  </si>
  <si>
    <t>Series Allocation Percentage (SAP)</t>
  </si>
  <si>
    <t>Warehouse 08-1</t>
  </si>
  <si>
    <t>Total Trust</t>
  </si>
  <si>
    <t xml:space="preserve">Trust and Series Allocation - End of Collection Period  </t>
  </si>
  <si>
    <t>Trust Principal Receivables</t>
  </si>
  <si>
    <t>Trust Non-Principal Receivables</t>
  </si>
  <si>
    <t>Beginning Gross Pool Balance</t>
  </si>
  <si>
    <t>Total Interest Collections</t>
  </si>
  <si>
    <t>Total Principal Collections</t>
  </si>
  <si>
    <t xml:space="preserve">     Interest Collections</t>
  </si>
  <si>
    <t xml:space="preserve">     CMA Offset</t>
  </si>
  <si>
    <t xml:space="preserve">Principal Adjustments </t>
  </si>
  <si>
    <t xml:space="preserve">     Interest Collections from Defaulted Dealers</t>
  </si>
  <si>
    <t>Principal Collections from Defaulted Dealers</t>
  </si>
  <si>
    <t>Recoveries on Receivables Written Off</t>
  </si>
  <si>
    <t>Investment in New Receivables</t>
  </si>
  <si>
    <t>Investment Income</t>
  </si>
  <si>
    <t>Receivables Added for Additional Accounts</t>
  </si>
  <si>
    <t>Repurchases</t>
  </si>
  <si>
    <t>Portfolio Yield</t>
  </si>
  <si>
    <t>Principal Default Amounts</t>
  </si>
  <si>
    <t>Gross Ending Pool Balance</t>
  </si>
  <si>
    <t>Less Net CMA Offset</t>
  </si>
  <si>
    <t>*  360</t>
  </si>
  <si>
    <t>Less Servicing Adjustment (Duplicate VINs and Over Maturity)</t>
  </si>
  <si>
    <t>/  Actual Days (prior month)</t>
  </si>
  <si>
    <t>Net Collateral Balance</t>
  </si>
  <si>
    <t>Average Collection Rate</t>
  </si>
  <si>
    <t>Servicing Fee</t>
  </si>
  <si>
    <t>Monthly Payment Rate</t>
  </si>
  <si>
    <t>Previous Monthly Payment Rate</t>
  </si>
  <si>
    <t>Net Portfolio Yield</t>
  </si>
  <si>
    <t>Monthly Payment Rate 2 Months Ago</t>
  </si>
  <si>
    <t>Weighted Average Financing Cost</t>
  </si>
  <si>
    <t>3-Month Average Payment Rate</t>
  </si>
  <si>
    <t>Excess Spread</t>
  </si>
  <si>
    <t>Total Balance in Excess Funding Accounts</t>
  </si>
  <si>
    <t>Total Balance in Accumulation Accounts</t>
  </si>
  <si>
    <t>Principal Default Amounts/Avg. Daily Balance</t>
  </si>
  <si>
    <t>Total Collections</t>
  </si>
  <si>
    <t>/  Average Pool Balance</t>
  </si>
  <si>
    <t>Average Balance</t>
  </si>
  <si>
    <t xml:space="preserve"> </t>
  </si>
  <si>
    <t>NMOTR</t>
  </si>
  <si>
    <t>LIBOR</t>
  </si>
  <si>
    <t>Period</t>
  </si>
  <si>
    <t>Series Allocation Percentage at Month-End</t>
  </si>
  <si>
    <t>Floating Allocation Percentage at Month-End</t>
  </si>
  <si>
    <t>Description of Collateral</t>
  </si>
  <si>
    <t>Expected Final</t>
  </si>
  <si>
    <t>Early Redemption</t>
  </si>
  <si>
    <t>Payment Date</t>
  </si>
  <si>
    <t>No</t>
  </si>
  <si>
    <t>Principal Amount of Debt</t>
  </si>
  <si>
    <t>Required Overcollateralization</t>
  </si>
  <si>
    <t>Required Overcollateralization Increase - MPR &lt; 35%</t>
  </si>
  <si>
    <t>Required Overcollateralization Increase - MPR &lt; 30%</t>
  </si>
  <si>
    <t>Series Nominal Liquidation Amount</t>
  </si>
  <si>
    <t>Accumulation Account</t>
  </si>
  <si>
    <t>Beginning</t>
  </si>
  <si>
    <t>Total Collateral</t>
  </si>
  <si>
    <t>Additions</t>
  </si>
  <si>
    <t>Collateral as Percent of Notes</t>
  </si>
  <si>
    <t>NMOTR Trust Pool Activity</t>
  </si>
  <si>
    <t>During the past Collection Period, the following activity occurred:</t>
  </si>
  <si>
    <t>Distributions to Investors</t>
  </si>
  <si>
    <t>Total Pool</t>
  </si>
  <si>
    <t>Beginning Gross Principal Pool Balance</t>
  </si>
  <si>
    <t>Applicable Margin</t>
  </si>
  <si>
    <t>Actual</t>
  </si>
  <si>
    <t>Per $1000</t>
  </si>
  <si>
    <t>Interest</t>
  </si>
  <si>
    <t>Principal</t>
  </si>
  <si>
    <t>Principal Reallocation</t>
  </si>
  <si>
    <t>Unused Fee</t>
  </si>
  <si>
    <t>New Series Issued During Collection Period</t>
  </si>
  <si>
    <t>Less Servicing Adjustment</t>
  </si>
  <si>
    <t>Total Due Investors</t>
  </si>
  <si>
    <t>Excess Cash Flow</t>
  </si>
  <si>
    <t>SAP for Next Period</t>
  </si>
  <si>
    <t>Average Receivable Balance</t>
  </si>
  <si>
    <t>Reserve Account</t>
  </si>
  <si>
    <t>Required Balance</t>
  </si>
  <si>
    <t>During the past collection period, the following activity occurred:</t>
  </si>
  <si>
    <t>Current Balance</t>
  </si>
  <si>
    <t>Deficit/(Excess)</t>
  </si>
  <si>
    <t>Principal Reallocations</t>
  </si>
  <si>
    <t>Total Available</t>
  </si>
  <si>
    <t>NISSAN MASTER OWNER TRUST RECEIVABLES — WAREHOUSE 08-1 SERIES</t>
  </si>
  <si>
    <t>On the Distribution Date, the Warehouse Series balances were:</t>
  </si>
  <si>
    <t>364 Revolving</t>
  </si>
  <si>
    <t>Notes:</t>
  </si>
  <si>
    <t>Additional Overcollaterzation Amount</t>
  </si>
  <si>
    <t>Unused+Used Fee</t>
  </si>
  <si>
    <t>Total Interest and Fees Due</t>
  </si>
  <si>
    <t xml:space="preserve">Required Balance </t>
  </si>
  <si>
    <t>Concentrations</t>
  </si>
  <si>
    <t>Dealer</t>
  </si>
  <si>
    <t>Principal Receivables</t>
  </si>
  <si>
    <t>AutoNation</t>
  </si>
  <si>
    <t>Dealer I</t>
  </si>
  <si>
    <t>Dealer II</t>
  </si>
  <si>
    <t>Dealer III</t>
  </si>
  <si>
    <t>Dealer IV</t>
  </si>
  <si>
    <t>Total Overconcentration Amount</t>
  </si>
  <si>
    <t xml:space="preserve">Early Amortization Events </t>
  </si>
  <si>
    <t>Threshold</t>
  </si>
  <si>
    <t>Pass / Fail</t>
  </si>
  <si>
    <t>Portfolio MPR Trigger</t>
  </si>
  <si>
    <t>Balance</t>
  </si>
  <si>
    <t>Trigger Level</t>
  </si>
  <si>
    <t>Incremental Overcollateralization</t>
  </si>
  <si>
    <t>Current</t>
  </si>
  <si>
    <t>A.</t>
  </si>
  <si>
    <t>Aggregate Principal Amount of Ineligible Receivables</t>
  </si>
  <si>
    <t>1 Month Prior</t>
  </si>
  <si>
    <t>B.</t>
  </si>
  <si>
    <t>2 Months Prior</t>
  </si>
  <si>
    <t>C.</t>
  </si>
  <si>
    <t>Early Amortization Event</t>
  </si>
  <si>
    <t>Total Required Incremental Overcollateralization</t>
  </si>
  <si>
    <t>PASS</t>
  </si>
  <si>
    <t>Pass</t>
  </si>
  <si>
    <t>Summary of Collections</t>
  </si>
  <si>
    <t>2012-A</t>
  </si>
  <si>
    <t>Used &amp; Pre-owned Overconcentration</t>
  </si>
  <si>
    <t>Overconcentr.</t>
  </si>
  <si>
    <t>NISSAN MASTER OWNER TRUST RECEIVABLES — 2012-A SERIES</t>
  </si>
  <si>
    <t>On the Distribution Date, the Series 2012-A balances were:</t>
  </si>
  <si>
    <t>Payout</t>
  </si>
  <si>
    <t>2015-A</t>
  </si>
  <si>
    <t>A1</t>
  </si>
  <si>
    <t>A1 Days</t>
  </si>
  <si>
    <t>A1 LIBOR</t>
  </si>
  <si>
    <t>A1 Applicable Margin</t>
  </si>
  <si>
    <t>VICTORY</t>
  </si>
  <si>
    <t>Commitment</t>
  </si>
  <si>
    <t>2016-A</t>
  </si>
  <si>
    <t>'Status Trigger'</t>
  </si>
  <si>
    <t>Status Percentage</t>
  </si>
  <si>
    <t>Used and Pre-Owned Vehicle Balance</t>
  </si>
  <si>
    <t>Used and Pre-Owned Vehicle Percentage</t>
  </si>
  <si>
    <t>2017-A</t>
  </si>
  <si>
    <t>2017-B</t>
  </si>
  <si>
    <t>NISSAN MASTER OWNER TRUST RECEIVABLES — 2017-A SERIES</t>
  </si>
  <si>
    <t>On the Distribution Date, the Series 2017-A balances were:</t>
  </si>
  <si>
    <t>NISSAN MASTER OWNER TRUST RECEIVABLES — 2017-B SERIES</t>
  </si>
  <si>
    <t>On the Distribution Date, the Series 2017-B balances were:</t>
  </si>
  <si>
    <t>Seller's Interest</t>
  </si>
  <si>
    <t>Seller's Interest as a percent of the notes of each series</t>
  </si>
  <si>
    <t>ok</t>
  </si>
  <si>
    <t>Nissan Motor Acceptance Corporation (“NMAC”), as “originator” for the purposes of the EU Retention Rules (as defined in the Transfer and Servicing Agreement), currently retains a material net economic interest that is not less than 5% of the nominal value of the securitized exposures, in the form of an originator’s interest in accordance with the text of option (b) of each of Article 405(1) of the CRR (as defined in the Transfer and Servicing Agreement), Article 51(1) of the AIFM Regulation (as defined in the Transfer and Servicing Agreement) and Article 254(2) of the Solvency II Regulation (as defined in the Transfer and Servicing Agreement), in each case as in effect on the RR Amendment Effective Date (as defined in the Transfer and Servicing Agreement), by holding all the membership interest in Nissan Wholesale Receivables Corporation II (“NWRC II”), which in turn holds all or part of the Transferor Interest (as defined in the Transfer and Servicing Agreement) (the “Retained Interest”).</t>
  </si>
  <si>
    <t>NMAC has not sold, hedged or otherwise mitigated its credit risk under or associated with the Retained Interest (and has not permitted NWRC II or any of its other affiliates to sell, hedge or otherwise mitigate its credit risk under or associated with the Retained Interest) except to the extent permitted in accordance with the EU Retention Rules (as defined in the Transfer and Servicing Agreement).</t>
  </si>
  <si>
    <t>As of May 31, 2017, the seller’s interest was 21.22% of the investor ABS interests (calculated in accordance with Regulation RR (as defined in the Transfer and Servicing Agreement)), based on the Pool Balance (as defined in the Transfer and Servicing Agreement) as of May 31, 2017.</t>
  </si>
  <si>
    <t>As of May 15, 2017 (the “Series 2017-A Issuance Date”), the seller’s interest was 30.74% of the investor ABS interests (calculated in accordance with Regulation RR (as defined in the Transfer and Servicing Agreement)), based on the Pool Balance (as defined in the Transfer and Servicing Agreement) as of Series 2017-A Issuance Date.</t>
  </si>
  <si>
    <t>As of May 15, 2017 (the “Series 2017-B Issuance Date”), the seller’s interest was 30.74% of the investor ABS interests (calculated in accordance with Regulation RR (as defined in the Transfer and Servicing Agreement)), based on the Pool Balance (as defined in the Transfer and Servicing Agreement) as of Series 2017-B Issuance Date.</t>
  </si>
  <si>
    <t>Interest A</t>
  </si>
  <si>
    <t>Principal A</t>
  </si>
  <si>
    <t xml:space="preserve">                 </t>
  </si>
  <si>
    <t>&lt;== Series Index Offset</t>
  </si>
  <si>
    <t>&lt;== A1 Note Index Offset</t>
  </si>
  <si>
    <t/>
  </si>
  <si>
    <t>2017-C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</si>
</sst>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7" formatCode="&quot;$&quot;#,##0.00_);\(&quot;$&quot;#,##0.00\)"/>
    <numFmt numFmtId="41" formatCode="_(* #,##0_);_(* \(#,##0\);_(* &quot;-&quot;_);_(@_)"/>
    <numFmt numFmtId="44" formatCode="_(&quot;$&quot;* #,##0.00_);_(&quot;$&quot;* \(#,##0.00\);_(&quot;$&quot;* &quot;-&quot;??_);_(@_)"/>
    <numFmt numFmtId="43" formatCode="_(* #,##0.00_);_(* \(#,##0.00\);_(* &quot;-&quot;??_);_(@_)"/>
    <numFmt numFmtId="164" formatCode="0.000%"/>
    <numFmt numFmtId="165" formatCode="General&quot;)&quot;"/>
    <numFmt numFmtId="166" formatCode="0.00000%"/>
    <numFmt numFmtId="167" formatCode="0.0000%"/>
    <numFmt numFmtId="168" formatCode="dd\-mmm\-yy_)"/>
    <numFmt numFmtId="169" formatCode="0.000000%"/>
    <numFmt numFmtId="170" formatCode="_(* #,##0.0000_);_(* \(#,##0.0000\);_(* &quot;-&quot;??_);_(@_)"/>
    <numFmt numFmtId="171" formatCode="0.000000000000000%"/>
    <numFmt numFmtId="172" formatCode="0.00_)"/>
    <numFmt numFmtId="173" formatCode="0.0%"/>
    <numFmt numFmtId="174" formatCode="_(&quot;$&quot;* #,##0.0000_);_(&quot;$&quot;* \(#,##0.0000\);_(&quot;$&quot;* &quot;-&quot;??_);_(@_)"/>
    <numFmt numFmtId="175" formatCode="0.000000000000%"/>
  </numFmts>
  <fonts count="44" x14ac:knownFonts="1">
    <font>
      <sz val="11"/>
      <color theme="1"/>
      <name val="Calibri"/>
      <family val="2"/>
      <scheme val="minor"/>
    </font>
    <font>
      <sz val="11"/>
      <color indexed="8"/>
      <name val="Calibri"/>
      <family val="2"/>
    </font>
    <font>
      <sz val="11"/>
      <color indexed="8"/>
      <name val="Calibri"/>
      <family val="2"/>
    </font>
    <font>
      <sz val="10"/>
      <name val="Arial"/>
      <family val="2"/>
    </font>
    <font>
      <sz val="9"/>
      <color indexed="81"/>
      <name val="Tahoma"/>
      <family val="2"/>
    </font>
    <font>
      <b/>
      <sz val="9"/>
      <color indexed="81"/>
      <name val="Tahoma"/>
      <family val="2"/>
    </font>
    <font>
      <sz val="12"/>
      <name val="Arial"/>
      <family val="2"/>
    </font>
    <font>
      <b/>
      <sz val="10"/>
      <name val="Arial"/>
      <family val="2"/>
    </font>
    <font>
      <sz val="10"/>
      <color indexed="10"/>
      <name val="Arial"/>
      <family val="2"/>
    </font>
    <font>
      <sz val="10"/>
      <color indexed="12"/>
      <name val="Arial"/>
      <family val="2"/>
    </font>
    <font>
      <sz val="10"/>
      <color indexed="14"/>
      <name val="Arial"/>
      <family val="2"/>
    </font>
    <font>
      <sz val="10"/>
      <color indexed="8"/>
      <name val="Arial"/>
      <family val="2"/>
    </font>
    <font>
      <b/>
      <sz val="10"/>
      <color indexed="8"/>
      <name val="Arial"/>
      <family val="2"/>
    </font>
    <font>
      <sz val="12"/>
      <name val="Arial"/>
      <family val="2"/>
    </font>
    <font>
      <sz val="10"/>
      <name val="Arial"/>
      <family val="2"/>
    </font>
    <font>
      <b/>
      <i/>
      <sz val="16"/>
      <name val="Helv"/>
    </font>
    <font>
      <sz val="8"/>
      <name val="Calibri"/>
      <family val="2"/>
    </font>
    <font>
      <b/>
      <i/>
      <sz val="10"/>
      <name val="Arial"/>
      <family val="2"/>
    </font>
    <font>
      <i/>
      <sz val="10"/>
      <name val="Arial"/>
      <family val="2"/>
    </font>
    <font>
      <b/>
      <sz val="10"/>
      <color indexed="30"/>
      <name val="Arial"/>
      <family val="2"/>
    </font>
    <font>
      <sz val="10"/>
      <color indexed="30"/>
      <name val="Arial"/>
      <family val="2"/>
    </font>
    <font>
      <b/>
      <u/>
      <sz val="10"/>
      <name val="Arial"/>
      <family val="2"/>
    </font>
    <font>
      <sz val="10"/>
      <color indexed="11"/>
      <name val="Arial"/>
      <family val="2"/>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Arial"/>
      <family val="2"/>
    </font>
    <font>
      <sz val="10"/>
      <color rgb="FFFF0000"/>
      <name val="Arial"/>
      <family val="2"/>
    </font>
    <font>
      <sz val="11"/>
      <color rgb="FF1F497D"/>
      <name val="Calibri"/>
      <family val="2"/>
      <scheme val="minor"/>
    </font>
  </fonts>
  <fills count="38">
    <fill>
      <patternFill patternType="none"/>
    </fill>
    <fill>
      <patternFill patternType="gray125"/>
    </fill>
    <fill>
      <patternFill patternType="solid">
        <fgColor indexed="9"/>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34998626667073579"/>
        <bgColor indexed="64"/>
      </patternFill>
    </fill>
  </fills>
  <borders count="4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Dashed">
        <color indexed="30"/>
      </top>
      <bottom/>
      <diagonal/>
    </border>
    <border>
      <left/>
      <right/>
      <top style="mediumDashed">
        <color indexed="30"/>
      </top>
      <bottom/>
      <diagonal/>
    </border>
    <border>
      <left style="medium">
        <color indexed="64"/>
      </left>
      <right/>
      <top/>
      <bottom style="mediumDashed">
        <color indexed="30"/>
      </bottom>
      <diagonal/>
    </border>
    <border>
      <left/>
      <right/>
      <top/>
      <bottom style="mediumDashed">
        <color indexed="30"/>
      </bottom>
      <diagonal/>
    </border>
    <border>
      <left/>
      <right style="medium">
        <color indexed="64"/>
      </right>
      <top style="mediumDashed">
        <color indexed="30"/>
      </top>
      <bottom/>
      <diagonal/>
    </border>
    <border>
      <left/>
      <right style="medium">
        <color indexed="64"/>
      </right>
      <top/>
      <bottom style="mediumDashed">
        <color indexed="30"/>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0">
    <xf numFmtId="0" fontId="0" fillId="0" borderId="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6" fillId="30" borderId="0" applyNumberFormat="0" applyBorder="0" applyAlignment="0" applyProtection="0"/>
    <xf numFmtId="0" fontId="27" fillId="31" borderId="33" applyNumberFormat="0" applyAlignment="0" applyProtection="0"/>
    <xf numFmtId="0" fontId="28" fillId="32" borderId="34" applyNumberFormat="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0" fontId="6" fillId="2" borderId="0"/>
    <xf numFmtId="44" fontId="2"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0" fontId="29" fillId="0" borderId="0" applyNumberFormat="0" applyFill="0" applyBorder="0" applyAlignment="0" applyProtection="0"/>
    <xf numFmtId="0" fontId="30" fillId="33" borderId="0" applyNumberFormat="0" applyBorder="0" applyAlignment="0" applyProtection="0"/>
    <xf numFmtId="0" fontId="31" fillId="0" borderId="35" applyNumberFormat="0" applyFill="0" applyAlignment="0" applyProtection="0"/>
    <xf numFmtId="0" fontId="32" fillId="0" borderId="36" applyNumberFormat="0" applyFill="0" applyAlignment="0" applyProtection="0"/>
    <xf numFmtId="0" fontId="33" fillId="0" borderId="37" applyNumberFormat="0" applyFill="0" applyAlignment="0" applyProtection="0"/>
    <xf numFmtId="0" fontId="33" fillId="0" borderId="0" applyNumberFormat="0" applyFill="0" applyBorder="0" applyAlignment="0" applyProtection="0"/>
    <xf numFmtId="0" fontId="34" fillId="34" borderId="33" applyNumberFormat="0" applyAlignment="0" applyProtection="0"/>
    <xf numFmtId="0" fontId="35" fillId="0" borderId="38" applyNumberFormat="0" applyFill="0" applyAlignment="0" applyProtection="0"/>
    <xf numFmtId="0" fontId="36" fillId="35" borderId="0" applyNumberFormat="0" applyBorder="0" applyAlignment="0" applyProtection="0"/>
    <xf numFmtId="172" fontId="15" fillId="0" borderId="0"/>
    <xf numFmtId="0" fontId="3" fillId="0" borderId="0"/>
    <xf numFmtId="0" fontId="3" fillId="0" borderId="0"/>
    <xf numFmtId="0" fontId="14" fillId="0" borderId="0"/>
    <xf numFmtId="0" fontId="3" fillId="0" borderId="0"/>
    <xf numFmtId="0" fontId="3" fillId="0" borderId="0"/>
    <xf numFmtId="0" fontId="6" fillId="2" borderId="0"/>
    <xf numFmtId="0" fontId="13" fillId="2" borderId="0"/>
    <xf numFmtId="0" fontId="3" fillId="0" borderId="0"/>
    <xf numFmtId="0" fontId="23" fillId="36" borderId="39" applyNumberFormat="0" applyFont="0" applyAlignment="0" applyProtection="0"/>
    <xf numFmtId="0" fontId="37" fillId="31" borderId="40" applyNumberFormat="0" applyAlignment="0" applyProtection="0"/>
    <xf numFmtId="9" fontId="2"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6" fillId="2" borderId="0"/>
    <xf numFmtId="0" fontId="38" fillId="0" borderId="0" applyNumberFormat="0" applyFill="0" applyBorder="0" applyAlignment="0" applyProtection="0"/>
    <xf numFmtId="0" fontId="39" fillId="0" borderId="41" applyNumberFormat="0" applyFill="0" applyAlignment="0" applyProtection="0"/>
    <xf numFmtId="0" fontId="40" fillId="0" borderId="0" applyNumberFormat="0" applyFill="0" applyBorder="0" applyAlignment="0" applyProtection="0"/>
    <xf numFmtId="0" fontId="6" fillId="2" borderId="0"/>
  </cellStyleXfs>
  <cellXfs count="546">
    <xf numFmtId="0" fontId="0" fillId="0" borderId="0" xfId="0"/>
    <xf numFmtId="0" fontId="7" fillId="0" borderId="0" xfId="56" quotePrefix="1" applyFont="1" applyFill="1" applyAlignment="1" applyProtection="1">
      <alignment horizontal="left"/>
    </xf>
    <xf numFmtId="0" fontId="3" fillId="0" borderId="0" xfId="56" applyFont="1" applyFill="1" applyProtection="1"/>
    <xf numFmtId="0" fontId="3" fillId="0" borderId="0" xfId="56" applyFont="1" applyFill="1"/>
    <xf numFmtId="0" fontId="3" fillId="0" borderId="0" xfId="0" applyFont="1" applyFill="1"/>
    <xf numFmtId="43" fontId="3" fillId="0" borderId="0" xfId="28" applyFont="1" applyFill="1"/>
    <xf numFmtId="0" fontId="7" fillId="0" borderId="0" xfId="55" quotePrefix="1" applyFont="1" applyFill="1" applyAlignment="1" applyProtection="1">
      <alignment horizontal="left"/>
    </xf>
    <xf numFmtId="0" fontId="3" fillId="0" borderId="0" xfId="55" applyFont="1" applyFill="1" applyProtection="1"/>
    <xf numFmtId="0" fontId="3" fillId="0" borderId="0" xfId="55" applyFont="1" applyFill="1" applyAlignment="1" applyProtection="1">
      <alignment horizontal="centerContinuous"/>
    </xf>
    <xf numFmtId="0" fontId="3" fillId="0" borderId="0" xfId="55" applyFont="1" applyFill="1" applyAlignment="1" applyProtection="1">
      <alignment horizontal="center"/>
    </xf>
    <xf numFmtId="0" fontId="3" fillId="0" borderId="0" xfId="55" applyFont="1" applyFill="1"/>
    <xf numFmtId="0" fontId="7" fillId="0" borderId="3" xfId="55" applyFont="1" applyFill="1" applyBorder="1" applyProtection="1"/>
    <xf numFmtId="0" fontId="17" fillId="0" borderId="4" xfId="55" applyFont="1" applyFill="1" applyBorder="1" applyAlignment="1" applyProtection="1">
      <alignment horizontal="right"/>
    </xf>
    <xf numFmtId="0" fontId="17" fillId="0" borderId="5" xfId="55" applyFont="1" applyFill="1" applyBorder="1" applyAlignment="1" applyProtection="1">
      <alignment horizontal="right"/>
    </xf>
    <xf numFmtId="168" fontId="3" fillId="0" borderId="0" xfId="55" applyNumberFormat="1" applyFont="1" applyFill="1" applyAlignment="1" applyProtection="1">
      <alignment horizontal="center"/>
    </xf>
    <xf numFmtId="0" fontId="3" fillId="0" borderId="6" xfId="55" applyFont="1" applyFill="1" applyBorder="1" applyAlignment="1" applyProtection="1">
      <alignment horizontal="left"/>
    </xf>
    <xf numFmtId="168" fontId="3" fillId="0" borderId="0" xfId="55" applyNumberFormat="1" applyFont="1" applyFill="1" applyBorder="1" applyAlignment="1" applyProtection="1">
      <alignment horizontal="right"/>
    </xf>
    <xf numFmtId="168" fontId="3" fillId="0" borderId="0" xfId="55" applyNumberFormat="1" applyFont="1" applyFill="1" applyBorder="1" applyProtection="1"/>
    <xf numFmtId="168" fontId="3" fillId="0" borderId="7" xfId="55" applyNumberFormat="1" applyFont="1" applyFill="1" applyBorder="1" applyProtection="1"/>
    <xf numFmtId="0" fontId="3" fillId="0" borderId="0" xfId="55" applyFont="1" applyFill="1" applyAlignment="1" applyProtection="1">
      <alignment horizontal="left"/>
    </xf>
    <xf numFmtId="0" fontId="3" fillId="0" borderId="8" xfId="55" applyFont="1" applyFill="1" applyBorder="1" applyAlignment="1" applyProtection="1">
      <alignment horizontal="left"/>
    </xf>
    <xf numFmtId="0" fontId="3" fillId="0" borderId="1" xfId="55" applyFont="1" applyFill="1" applyBorder="1"/>
    <xf numFmtId="0" fontId="3" fillId="0" borderId="9" xfId="55" applyFont="1" applyFill="1" applyBorder="1" applyProtection="1"/>
    <xf numFmtId="43" fontId="3" fillId="0" borderId="0" xfId="28" applyFont="1" applyFill="1" applyProtection="1"/>
    <xf numFmtId="166" fontId="3" fillId="0" borderId="0" xfId="60" applyNumberFormat="1" applyFont="1" applyFill="1" applyProtection="1"/>
    <xf numFmtId="0" fontId="7" fillId="0" borderId="0" xfId="55" applyFont="1" applyFill="1" applyAlignment="1" applyProtection="1">
      <alignment horizontal="left"/>
    </xf>
    <xf numFmtId="39" fontId="3" fillId="0" borderId="0" xfId="55" applyNumberFormat="1" applyFont="1" applyFill="1" applyProtection="1"/>
    <xf numFmtId="0" fontId="7" fillId="0" borderId="0" xfId="55" applyFont="1" applyFill="1" applyProtection="1"/>
    <xf numFmtId="0" fontId="7" fillId="0" borderId="0" xfId="55" applyFont="1" applyFill="1" applyAlignment="1" applyProtection="1">
      <alignment horizontal="center"/>
    </xf>
    <xf numFmtId="43" fontId="7" fillId="0" borderId="0" xfId="28" applyFont="1" applyFill="1" applyAlignment="1" applyProtection="1">
      <alignment horizontal="center"/>
    </xf>
    <xf numFmtId="0" fontId="7" fillId="0" borderId="0" xfId="55" applyFont="1" applyFill="1" applyBorder="1" applyAlignment="1" applyProtection="1">
      <alignment horizontal="center"/>
    </xf>
    <xf numFmtId="0" fontId="3" fillId="0" borderId="0" xfId="55" applyFont="1" applyFill="1" applyBorder="1"/>
    <xf numFmtId="0" fontId="7" fillId="0" borderId="10" xfId="55" applyFont="1" applyFill="1" applyBorder="1" applyAlignment="1" applyProtection="1">
      <alignment horizontal="left"/>
    </xf>
    <xf numFmtId="0" fontId="7" fillId="0" borderId="10" xfId="55" applyFont="1" applyFill="1" applyBorder="1" applyProtection="1"/>
    <xf numFmtId="0" fontId="7" fillId="0" borderId="10" xfId="55" applyFont="1" applyFill="1" applyBorder="1" applyAlignment="1" applyProtection="1">
      <alignment horizontal="center" wrapText="1"/>
    </xf>
    <xf numFmtId="0" fontId="3" fillId="0" borderId="0" xfId="55" applyFont="1" applyFill="1" applyBorder="1" applyAlignment="1" applyProtection="1">
      <alignment horizontal="left"/>
    </xf>
    <xf numFmtId="39" fontId="3" fillId="0" borderId="0" xfId="55" applyNumberFormat="1" applyFont="1" applyFill="1" applyBorder="1" applyProtection="1"/>
    <xf numFmtId="43" fontId="3" fillId="0" borderId="0" xfId="55" applyNumberFormat="1" applyFont="1" applyFill="1" applyProtection="1"/>
    <xf numFmtId="40" fontId="3" fillId="0" borderId="0" xfId="34" applyFont="1" applyFill="1" applyBorder="1"/>
    <xf numFmtId="7" fontId="3" fillId="0" borderId="0" xfId="55" applyNumberFormat="1" applyFont="1" applyFill="1" applyAlignment="1" applyProtection="1">
      <alignment horizontal="right"/>
    </xf>
    <xf numFmtId="10" fontId="3" fillId="0" borderId="0" xfId="55" applyNumberFormat="1" applyFont="1" applyFill="1" applyAlignment="1" applyProtection="1">
      <alignment horizontal="center"/>
    </xf>
    <xf numFmtId="39" fontId="3" fillId="0" borderId="0" xfId="55" applyNumberFormat="1" applyFont="1" applyFill="1" applyProtection="1">
      <protection locked="0"/>
    </xf>
    <xf numFmtId="39" fontId="3" fillId="0" borderId="0" xfId="55" quotePrefix="1" applyNumberFormat="1" applyFont="1" applyFill="1" applyBorder="1" applyAlignment="1" applyProtection="1">
      <alignment horizontal="right"/>
    </xf>
    <xf numFmtId="0" fontId="7" fillId="0" borderId="2" xfId="55" applyFont="1" applyFill="1" applyBorder="1" applyAlignment="1" applyProtection="1">
      <alignment horizontal="left"/>
    </xf>
    <xf numFmtId="0" fontId="7" fillId="0" borderId="2" xfId="55" applyFont="1" applyFill="1" applyBorder="1" applyProtection="1"/>
    <xf numFmtId="7" fontId="7" fillId="0" borderId="2" xfId="55" applyNumberFormat="1" applyFont="1" applyFill="1" applyBorder="1" applyAlignment="1" applyProtection="1">
      <alignment horizontal="center"/>
    </xf>
    <xf numFmtId="7" fontId="7" fillId="0" borderId="2" xfId="55" applyNumberFormat="1" applyFont="1" applyFill="1" applyBorder="1" applyAlignment="1" applyProtection="1">
      <alignment horizontal="right"/>
    </xf>
    <xf numFmtId="10" fontId="7" fillId="0" borderId="2" xfId="55" applyNumberFormat="1" applyFont="1" applyFill="1" applyBorder="1" applyAlignment="1" applyProtection="1">
      <alignment horizontal="center"/>
    </xf>
    <xf numFmtId="39" fontId="7" fillId="0" borderId="0" xfId="55" applyNumberFormat="1" applyFont="1" applyFill="1" applyProtection="1"/>
    <xf numFmtId="0" fontId="7" fillId="0" borderId="0" xfId="55" applyFont="1" applyFill="1"/>
    <xf numFmtId="10" fontId="7" fillId="0" borderId="0" xfId="55" applyNumberFormat="1" applyFont="1" applyFill="1" applyProtection="1"/>
    <xf numFmtId="0" fontId="3" fillId="0" borderId="0" xfId="55" applyFont="1" applyFill="1" applyAlignment="1">
      <alignment horizontal="center"/>
    </xf>
    <xf numFmtId="10" fontId="3" fillId="0" borderId="0" xfId="55" applyNumberFormat="1" applyFont="1" applyFill="1" applyAlignment="1">
      <alignment horizontal="center"/>
    </xf>
    <xf numFmtId="10" fontId="7" fillId="0" borderId="10" xfId="55" applyNumberFormat="1" applyFont="1" applyFill="1" applyBorder="1" applyAlignment="1" applyProtection="1">
      <alignment horizontal="center" wrapText="1"/>
    </xf>
    <xf numFmtId="10" fontId="3" fillId="0" borderId="0" xfId="55" applyNumberFormat="1" applyFont="1" applyFill="1" applyProtection="1"/>
    <xf numFmtId="7" fontId="3" fillId="0" borderId="0" xfId="55" applyNumberFormat="1" applyFont="1" applyFill="1"/>
    <xf numFmtId="40" fontId="3" fillId="0" borderId="0" xfId="34" applyFont="1" applyFill="1" applyBorder="1" applyAlignment="1">
      <alignment horizontal="right"/>
    </xf>
    <xf numFmtId="10" fontId="3" fillId="0" borderId="0" xfId="65" applyNumberFormat="1" applyFont="1" applyFill="1" applyBorder="1" applyAlignment="1">
      <alignment horizontal="center"/>
    </xf>
    <xf numFmtId="7" fontId="7" fillId="0" borderId="2" xfId="55" applyNumberFormat="1" applyFont="1" applyFill="1" applyBorder="1" applyProtection="1"/>
    <xf numFmtId="10" fontId="7" fillId="0" borderId="2" xfId="60" applyNumberFormat="1" applyFont="1" applyFill="1" applyBorder="1" applyAlignment="1" applyProtection="1">
      <alignment horizontal="center"/>
    </xf>
    <xf numFmtId="0" fontId="7" fillId="0" borderId="0" xfId="55" applyFont="1" applyFill="1" applyBorder="1" applyAlignment="1" applyProtection="1">
      <alignment horizontal="left"/>
    </xf>
    <xf numFmtId="0" fontId="3" fillId="0" borderId="0" xfId="55" applyFont="1" applyFill="1" applyBorder="1" applyProtection="1"/>
    <xf numFmtId="169" fontId="3" fillId="0" borderId="0" xfId="55" applyNumberFormat="1" applyFont="1" applyFill="1" applyBorder="1" applyProtection="1"/>
    <xf numFmtId="7" fontId="3" fillId="0" borderId="0" xfId="55" applyNumberFormat="1" applyFont="1" applyFill="1" applyProtection="1"/>
    <xf numFmtId="39" fontId="3" fillId="0" borderId="0" xfId="55" applyNumberFormat="1" applyFont="1" applyFill="1"/>
    <xf numFmtId="170" fontId="3" fillId="0" borderId="0" xfId="28" applyNumberFormat="1" applyFont="1" applyFill="1" applyAlignment="1" applyProtection="1">
      <alignment horizontal="center"/>
    </xf>
    <xf numFmtId="0" fontId="18" fillId="0" borderId="0" xfId="55" applyFont="1" applyFill="1" applyAlignment="1" applyProtection="1">
      <alignment horizontal="left"/>
    </xf>
    <xf numFmtId="39" fontId="18" fillId="0" borderId="0" xfId="55" applyNumberFormat="1" applyFont="1" applyFill="1" applyProtection="1"/>
    <xf numFmtId="0" fontId="3" fillId="0" borderId="0" xfId="0" applyFont="1"/>
    <xf numFmtId="7" fontId="3" fillId="0" borderId="0" xfId="28" applyNumberFormat="1" applyFont="1" applyFill="1" applyProtection="1"/>
    <xf numFmtId="37" fontId="3" fillId="0" borderId="0" xfId="55" applyNumberFormat="1" applyFont="1" applyFill="1" applyProtection="1"/>
    <xf numFmtId="0" fontId="3" fillId="0" borderId="10" xfId="55" applyFont="1" applyFill="1" applyBorder="1" applyProtection="1"/>
    <xf numFmtId="167" fontId="3" fillId="0" borderId="0" xfId="60" applyNumberFormat="1" applyFont="1" applyFill="1" applyProtection="1"/>
    <xf numFmtId="7" fontId="7" fillId="0" borderId="0" xfId="55" applyNumberFormat="1" applyFont="1" applyFill="1"/>
    <xf numFmtId="167" fontId="7" fillId="0" borderId="0" xfId="55" applyNumberFormat="1" applyFont="1" applyFill="1" applyProtection="1"/>
    <xf numFmtId="167" fontId="3" fillId="0" borderId="0" xfId="55" applyNumberFormat="1" applyFont="1" applyFill="1" applyProtection="1"/>
    <xf numFmtId="44" fontId="3" fillId="0" borderId="0" xfId="35" applyFont="1" applyFill="1" applyProtection="1"/>
    <xf numFmtId="0" fontId="3" fillId="0" borderId="0" xfId="0" applyFont="1" applyFill="1" applyBorder="1"/>
    <xf numFmtId="10" fontId="3" fillId="0" borderId="0" xfId="60" applyNumberFormat="1" applyFont="1" applyFill="1" applyAlignment="1" applyProtection="1">
      <alignment horizontal="left"/>
    </xf>
    <xf numFmtId="167" fontId="3" fillId="0" borderId="0" xfId="55" applyNumberFormat="1" applyFont="1" applyFill="1" applyAlignment="1" applyProtection="1">
      <alignment horizontal="right"/>
    </xf>
    <xf numFmtId="174" fontId="3" fillId="0" borderId="0" xfId="35" applyNumberFormat="1" applyFont="1" applyFill="1" applyProtection="1"/>
    <xf numFmtId="164" fontId="3" fillId="0" borderId="0" xfId="60" applyNumberFormat="1" applyFont="1" applyFill="1" applyProtection="1"/>
    <xf numFmtId="0" fontId="7" fillId="0" borderId="0" xfId="55" applyFont="1" applyFill="1" applyBorder="1" applyProtection="1"/>
    <xf numFmtId="167" fontId="7" fillId="0" borderId="2" xfId="55" applyNumberFormat="1" applyFont="1" applyFill="1" applyBorder="1" applyProtection="1"/>
    <xf numFmtId="166" fontId="3" fillId="0" borderId="0" xfId="55" applyNumberFormat="1" applyFont="1" applyFill="1" applyProtection="1"/>
    <xf numFmtId="39" fontId="3" fillId="0" borderId="0" xfId="55" applyNumberFormat="1" applyFont="1" applyFill="1" applyBorder="1" applyProtection="1">
      <protection locked="0"/>
    </xf>
    <xf numFmtId="43" fontId="3" fillId="0" borderId="0" xfId="55" applyNumberFormat="1" applyFont="1" applyFill="1" applyBorder="1" applyProtection="1"/>
    <xf numFmtId="0" fontId="3" fillId="0" borderId="0" xfId="55" applyFont="1" applyFill="1" applyAlignment="1" applyProtection="1">
      <alignment horizontal="left"/>
      <protection locked="0"/>
    </xf>
    <xf numFmtId="0" fontId="8" fillId="3" borderId="0" xfId="0" applyFont="1" applyFill="1" applyAlignment="1">
      <alignment wrapText="1"/>
    </xf>
    <xf numFmtId="0" fontId="8" fillId="3" borderId="0" xfId="0" applyFont="1" applyFill="1" applyBorder="1" applyAlignment="1">
      <alignment wrapText="1"/>
    </xf>
    <xf numFmtId="0" fontId="7" fillId="0" borderId="11" xfId="56" applyFont="1" applyFill="1" applyBorder="1" applyProtection="1"/>
    <xf numFmtId="0" fontId="17" fillId="0" borderId="2" xfId="56" applyFont="1" applyFill="1" applyBorder="1" applyAlignment="1" applyProtection="1">
      <alignment horizontal="right"/>
    </xf>
    <xf numFmtId="0" fontId="17" fillId="0" borderId="12" xfId="56" applyFont="1" applyFill="1" applyBorder="1" applyAlignment="1" applyProtection="1">
      <alignment horizontal="right"/>
    </xf>
    <xf numFmtId="0" fontId="7" fillId="0" borderId="0" xfId="56" applyFont="1" applyFill="1" applyAlignment="1" applyProtection="1">
      <alignment horizontal="right"/>
    </xf>
    <xf numFmtId="10" fontId="7" fillId="0" borderId="0" xfId="62" applyNumberFormat="1" applyFont="1" applyFill="1" applyAlignment="1" applyProtection="1">
      <alignment horizontal="center"/>
    </xf>
    <xf numFmtId="171" fontId="3" fillId="0" borderId="0" xfId="56" applyNumberFormat="1" applyFont="1" applyFill="1" applyProtection="1"/>
    <xf numFmtId="14" fontId="3" fillId="0" borderId="11" xfId="56" applyNumberFormat="1" applyFont="1" applyFill="1" applyBorder="1" applyAlignment="1" applyProtection="1">
      <alignment horizontal="left"/>
    </xf>
    <xf numFmtId="168" fontId="11" fillId="0" borderId="2" xfId="56" applyNumberFormat="1" applyFont="1" applyFill="1" applyBorder="1" applyProtection="1"/>
    <xf numFmtId="168" fontId="11" fillId="0" borderId="12" xfId="56" applyNumberFormat="1" applyFont="1" applyFill="1" applyBorder="1" applyProtection="1"/>
    <xf numFmtId="14" fontId="3" fillId="0" borderId="6" xfId="56" applyNumberFormat="1" applyFont="1" applyFill="1" applyBorder="1" applyAlignment="1" applyProtection="1">
      <alignment horizontal="left"/>
    </xf>
    <xf numFmtId="168" fontId="11" fillId="0" borderId="0" xfId="56" applyNumberFormat="1" applyFont="1" applyFill="1" applyBorder="1" applyProtection="1"/>
    <xf numFmtId="168" fontId="3" fillId="0" borderId="7" xfId="56" applyNumberFormat="1" applyFont="1" applyFill="1" applyBorder="1" applyProtection="1"/>
    <xf numFmtId="0" fontId="3" fillId="0" borderId="0" xfId="56" applyFont="1" applyFill="1" applyAlignment="1" applyProtection="1">
      <alignment horizontal="left"/>
    </xf>
    <xf numFmtId="0" fontId="3" fillId="0" borderId="8" xfId="56" applyFont="1" applyFill="1" applyBorder="1" applyAlignment="1" applyProtection="1">
      <alignment horizontal="left"/>
    </xf>
    <xf numFmtId="0" fontId="3" fillId="0" borderId="1" xfId="56" applyFont="1" applyFill="1" applyBorder="1"/>
    <xf numFmtId="0" fontId="3" fillId="0" borderId="9" xfId="56" applyFont="1" applyFill="1" applyBorder="1" applyProtection="1"/>
    <xf numFmtId="168" fontId="7" fillId="0" borderId="0" xfId="52" applyNumberFormat="1" applyFont="1"/>
    <xf numFmtId="0" fontId="3" fillId="0" borderId="0" xfId="52" applyFont="1"/>
    <xf numFmtId="0" fontId="7" fillId="0" borderId="0" xfId="52" applyFont="1" applyAlignment="1">
      <alignment horizontal="center"/>
    </xf>
    <xf numFmtId="0" fontId="7" fillId="0" borderId="1" xfId="52" applyFont="1" applyBorder="1" applyAlignment="1">
      <alignment horizontal="center"/>
    </xf>
    <xf numFmtId="0" fontId="7" fillId="0" borderId="0" xfId="52" applyFont="1"/>
    <xf numFmtId="14" fontId="3" fillId="0" borderId="0" xfId="52" applyNumberFormat="1" applyFont="1" applyAlignment="1">
      <alignment horizontal="center"/>
    </xf>
    <xf numFmtId="0" fontId="3" fillId="0" borderId="0" xfId="52" applyFont="1" applyAlignment="1">
      <alignment horizontal="center"/>
    </xf>
    <xf numFmtId="7" fontId="11" fillId="0" borderId="0" xfId="37" applyNumberFormat="1" applyFont="1" applyFill="1" applyAlignment="1" applyProtection="1">
      <alignment horizontal="right"/>
    </xf>
    <xf numFmtId="4" fontId="3" fillId="0" borderId="0" xfId="52" applyNumberFormat="1" applyFont="1"/>
    <xf numFmtId="43" fontId="11" fillId="0" borderId="0" xfId="37" applyNumberFormat="1" applyFont="1" applyFill="1" applyAlignment="1" applyProtection="1">
      <alignment horizontal="right"/>
    </xf>
    <xf numFmtId="10" fontId="3" fillId="0" borderId="0" xfId="52" applyNumberFormat="1" applyFont="1" applyAlignment="1">
      <alignment horizontal="left"/>
    </xf>
    <xf numFmtId="7" fontId="3" fillId="0" borderId="0" xfId="52" applyNumberFormat="1" applyFont="1"/>
    <xf numFmtId="10" fontId="7" fillId="0" borderId="0" xfId="52" applyNumberFormat="1" applyFont="1" applyAlignment="1">
      <alignment horizontal="left"/>
    </xf>
    <xf numFmtId="7" fontId="12" fillId="0" borderId="0" xfId="56" applyNumberFormat="1" applyFont="1" applyFill="1" applyProtection="1"/>
    <xf numFmtId="10" fontId="3" fillId="0" borderId="0" xfId="62" applyNumberFormat="1" applyFont="1"/>
    <xf numFmtId="10" fontId="3" fillId="0" borderId="0" xfId="52" applyNumberFormat="1" applyFont="1"/>
    <xf numFmtId="44" fontId="7" fillId="0" borderId="0" xfId="52" applyNumberFormat="1" applyFont="1" applyBorder="1"/>
    <xf numFmtId="0" fontId="3" fillId="0" borderId="0" xfId="52" applyFont="1" applyAlignment="1">
      <alignment horizontal="right"/>
    </xf>
    <xf numFmtId="4" fontId="3" fillId="0" borderId="0" xfId="52" applyNumberFormat="1" applyFont="1" applyFill="1" applyBorder="1"/>
    <xf numFmtId="44" fontId="3" fillId="0" borderId="0" xfId="52" applyNumberFormat="1" applyFont="1" applyBorder="1"/>
    <xf numFmtId="7" fontId="7" fillId="0" borderId="0" xfId="31" applyNumberFormat="1" applyFont="1" applyFill="1" applyBorder="1"/>
    <xf numFmtId="7" fontId="11" fillId="0" borderId="1" xfId="37" applyNumberFormat="1" applyFont="1" applyFill="1" applyBorder="1" applyAlignment="1" applyProtection="1">
      <alignment horizontal="right"/>
    </xf>
    <xf numFmtId="0" fontId="3" fillId="0" borderId="0" xfId="52" applyFont="1" applyBorder="1"/>
    <xf numFmtId="10" fontId="3" fillId="0" borderId="0" xfId="62" applyNumberFormat="1" applyFont="1" applyBorder="1"/>
    <xf numFmtId="4" fontId="3" fillId="0" borderId="0" xfId="52" applyNumberFormat="1" applyFont="1" applyBorder="1"/>
    <xf numFmtId="167" fontId="7" fillId="0" borderId="0" xfId="52" applyNumberFormat="1" applyFont="1" applyBorder="1" applyAlignment="1">
      <alignment horizontal="center"/>
    </xf>
    <xf numFmtId="39" fontId="7" fillId="0" borderId="0" xfId="52" applyNumberFormat="1" applyFont="1" applyAlignment="1">
      <alignment horizontal="center"/>
    </xf>
    <xf numFmtId="0" fontId="7" fillId="0" borderId="0" xfId="52" applyFont="1" applyBorder="1" applyAlignment="1">
      <alignment horizontal="center"/>
    </xf>
    <xf numFmtId="37" fontId="3" fillId="0" borderId="0" xfId="52" applyNumberFormat="1" applyFont="1" applyBorder="1"/>
    <xf numFmtId="39" fontId="7" fillId="0" borderId="1" xfId="52" applyNumberFormat="1" applyFont="1" applyBorder="1" applyAlignment="1">
      <alignment horizontal="center"/>
    </xf>
    <xf numFmtId="167" fontId="12" fillId="0" borderId="0" xfId="52" applyNumberFormat="1" applyFont="1" applyBorder="1" applyAlignment="1">
      <alignment horizontal="center"/>
    </xf>
    <xf numFmtId="167" fontId="7" fillId="0" borderId="0" xfId="62" applyNumberFormat="1" applyFont="1" applyBorder="1" applyAlignment="1">
      <alignment horizontal="center"/>
    </xf>
    <xf numFmtId="169" fontId="3" fillId="0" borderId="0" xfId="52" applyNumberFormat="1" applyFont="1" applyFill="1" applyAlignment="1">
      <alignment horizontal="right"/>
    </xf>
    <xf numFmtId="7" fontId="11" fillId="0" borderId="0" xfId="56" applyNumberFormat="1" applyFont="1" applyFill="1" applyProtection="1"/>
    <xf numFmtId="43" fontId="11" fillId="0" borderId="0" xfId="56" applyNumberFormat="1" applyFont="1" applyFill="1" applyBorder="1" applyProtection="1"/>
    <xf numFmtId="169" fontId="3" fillId="0" borderId="1" xfId="52" applyNumberFormat="1" applyFont="1" applyFill="1" applyBorder="1" applyAlignment="1">
      <alignment horizontal="right"/>
    </xf>
    <xf numFmtId="169" fontId="3" fillId="0" borderId="0" xfId="52" applyNumberFormat="1" applyFont="1"/>
    <xf numFmtId="0" fontId="11" fillId="0" borderId="0" xfId="56" applyFont="1" applyFill="1" applyAlignment="1" applyProtection="1">
      <alignment horizontal="left"/>
    </xf>
    <xf numFmtId="0" fontId="3" fillId="0" borderId="1" xfId="52" applyFont="1" applyBorder="1" applyAlignment="1">
      <alignment horizontal="center"/>
    </xf>
    <xf numFmtId="167" fontId="3" fillId="0" borderId="0" xfId="52" applyNumberFormat="1" applyFont="1" applyAlignment="1">
      <alignment horizontal="left"/>
    </xf>
    <xf numFmtId="7" fontId="11" fillId="0" borderId="1" xfId="56" applyNumberFormat="1" applyFont="1" applyFill="1" applyBorder="1" applyProtection="1"/>
    <xf numFmtId="167" fontId="3" fillId="0" borderId="0" xfId="52" applyNumberFormat="1" applyFont="1"/>
    <xf numFmtId="7" fontId="9" fillId="0" borderId="0" xfId="56" applyNumberFormat="1" applyFont="1" applyFill="1" applyBorder="1" applyProtection="1"/>
    <xf numFmtId="0" fontId="7" fillId="0" borderId="0" xfId="52" applyFont="1" applyBorder="1"/>
    <xf numFmtId="169" fontId="3" fillId="0" borderId="0" xfId="62" applyNumberFormat="1" applyFont="1"/>
    <xf numFmtId="7" fontId="7" fillId="0" borderId="2" xfId="31" applyNumberFormat="1" applyFont="1" applyBorder="1"/>
    <xf numFmtId="7" fontId="7" fillId="0" borderId="0" xfId="31" applyNumberFormat="1" applyFont="1" applyBorder="1"/>
    <xf numFmtId="43" fontId="11" fillId="0" borderId="0" xfId="31" applyFont="1" applyFill="1" applyBorder="1" applyAlignment="1" applyProtection="1">
      <alignment horizontal="right"/>
    </xf>
    <xf numFmtId="43" fontId="3" fillId="0" borderId="0" xfId="31" applyFont="1"/>
    <xf numFmtId="7" fontId="3" fillId="0" borderId="0" xfId="52" applyNumberFormat="1" applyFont="1" applyFill="1"/>
    <xf numFmtId="39" fontId="3" fillId="0" borderId="0" xfId="52" applyNumberFormat="1" applyFont="1" applyBorder="1"/>
    <xf numFmtId="169" fontId="3" fillId="0" borderId="0" xfId="56" applyNumberFormat="1" applyFont="1" applyFill="1" applyProtection="1"/>
    <xf numFmtId="39" fontId="3" fillId="0" borderId="0" xfId="52" applyNumberFormat="1" applyFont="1"/>
    <xf numFmtId="16" fontId="3" fillId="0" borderId="0" xfId="52" applyNumberFormat="1" applyFont="1"/>
    <xf numFmtId="7" fontId="3" fillId="0" borderId="0" xfId="31" applyNumberFormat="1" applyFont="1"/>
    <xf numFmtId="15" fontId="3" fillId="0" borderId="0" xfId="52" applyNumberFormat="1" applyFont="1"/>
    <xf numFmtId="0" fontId="21" fillId="0" borderId="0" xfId="52" applyFont="1"/>
    <xf numFmtId="0" fontId="8" fillId="0" borderId="0" xfId="52" quotePrefix="1" applyFont="1" applyAlignment="1">
      <alignment horizontal="right"/>
    </xf>
    <xf numFmtId="44" fontId="3" fillId="0" borderId="0" xfId="52" applyNumberFormat="1" applyFont="1" applyFill="1"/>
    <xf numFmtId="44" fontId="3" fillId="0" borderId="1" xfId="52" applyNumberFormat="1" applyFont="1" applyFill="1" applyBorder="1"/>
    <xf numFmtId="166" fontId="3" fillId="0" borderId="0" xfId="52" applyNumberFormat="1" applyFont="1"/>
    <xf numFmtId="0" fontId="3" fillId="0" borderId="0" xfId="52" quotePrefix="1" applyFont="1"/>
    <xf numFmtId="7" fontId="11" fillId="0" borderId="0" xfId="56" applyNumberFormat="1" applyFont="1" applyFill="1" applyBorder="1" applyProtection="1"/>
    <xf numFmtId="39" fontId="3" fillId="0" borderId="0" xfId="52" applyNumberFormat="1" applyFont="1" applyBorder="1" applyAlignment="1">
      <alignment horizontal="right"/>
    </xf>
    <xf numFmtId="7" fontId="3" fillId="0" borderId="2" xfId="31" applyNumberFormat="1" applyFont="1" applyBorder="1"/>
    <xf numFmtId="7" fontId="3" fillId="0" borderId="0" xfId="31" applyNumberFormat="1" applyFont="1" applyBorder="1"/>
    <xf numFmtId="2" fontId="3" fillId="0" borderId="0" xfId="52" applyNumberFormat="1" applyFont="1"/>
    <xf numFmtId="0" fontId="17" fillId="0" borderId="13" xfId="56" applyFont="1" applyFill="1" applyBorder="1" applyAlignment="1" applyProtection="1">
      <alignment horizontal="right"/>
    </xf>
    <xf numFmtId="175" fontId="3" fillId="0" borderId="0" xfId="56" applyNumberFormat="1" applyFont="1" applyFill="1" applyProtection="1"/>
    <xf numFmtId="168" fontId="3" fillId="0" borderId="0" xfId="56" applyNumberFormat="1" applyFont="1" applyFill="1" applyBorder="1" applyProtection="1"/>
    <xf numFmtId="168" fontId="3" fillId="0" borderId="2" xfId="56" applyNumberFormat="1" applyFont="1" applyFill="1" applyBorder="1" applyProtection="1"/>
    <xf numFmtId="168" fontId="3" fillId="0" borderId="12" xfId="56" applyNumberFormat="1" applyFont="1" applyFill="1" applyBorder="1" applyProtection="1"/>
    <xf numFmtId="0" fontId="3" fillId="0" borderId="0" xfId="56" applyFont="1" applyFill="1" applyBorder="1" applyAlignment="1" applyProtection="1">
      <alignment horizontal="left"/>
    </xf>
    <xf numFmtId="0" fontId="3" fillId="0" borderId="0" xfId="56" applyFont="1" applyFill="1" applyBorder="1"/>
    <xf numFmtId="0" fontId="3" fillId="0" borderId="0" xfId="56" applyFont="1" applyFill="1" applyBorder="1" applyProtection="1"/>
    <xf numFmtId="7" fontId="3" fillId="0" borderId="0" xfId="37" applyNumberFormat="1" applyFont="1" applyFill="1" applyAlignment="1" applyProtection="1">
      <alignment horizontal="right"/>
    </xf>
    <xf numFmtId="0" fontId="3" fillId="0" borderId="0" xfId="52" applyFont="1" applyFill="1"/>
    <xf numFmtId="10" fontId="3" fillId="0" borderId="0" xfId="52" applyNumberFormat="1" applyFont="1" applyFill="1" applyAlignment="1">
      <alignment horizontal="left"/>
    </xf>
    <xf numFmtId="10" fontId="3" fillId="0" borderId="0" xfId="52" applyNumberFormat="1" applyFont="1" applyAlignment="1">
      <alignment horizontal="right"/>
    </xf>
    <xf numFmtId="7" fontId="7" fillId="0" borderId="0" xfId="37" applyNumberFormat="1" applyFont="1" applyFill="1" applyAlignment="1" applyProtection="1">
      <alignment horizontal="right"/>
    </xf>
    <xf numFmtId="7" fontId="7" fillId="0" borderId="0" xfId="52" applyNumberFormat="1" applyFont="1"/>
    <xf numFmtId="44" fontId="3" fillId="0" borderId="0" xfId="52" applyNumberFormat="1" applyFont="1"/>
    <xf numFmtId="7" fontId="3" fillId="0" borderId="0" xfId="37" applyNumberFormat="1" applyFont="1" applyFill="1" applyBorder="1" applyAlignment="1" applyProtection="1">
      <alignment horizontal="right"/>
    </xf>
    <xf numFmtId="10" fontId="3" fillId="0" borderId="0" xfId="52" applyNumberFormat="1" applyFont="1" applyFill="1"/>
    <xf numFmtId="37" fontId="3" fillId="0" borderId="0" xfId="52" applyNumberFormat="1" applyFont="1" applyBorder="1" applyAlignment="1"/>
    <xf numFmtId="0" fontId="3" fillId="0" borderId="0" xfId="52" applyFont="1" applyAlignment="1"/>
    <xf numFmtId="164" fontId="3" fillId="0" borderId="0" xfId="62" applyNumberFormat="1" applyFont="1"/>
    <xf numFmtId="169" fontId="3" fillId="0" borderId="1" xfId="52" applyNumberFormat="1" applyFont="1" applyBorder="1" applyAlignment="1">
      <alignment horizontal="right"/>
    </xf>
    <xf numFmtId="4" fontId="7" fillId="0" borderId="0" xfId="52" applyNumberFormat="1" applyFont="1" applyAlignment="1">
      <alignment horizontal="center"/>
    </xf>
    <xf numFmtId="167" fontId="7" fillId="0" borderId="0" xfId="52" applyNumberFormat="1" applyFont="1" applyAlignment="1">
      <alignment horizontal="center"/>
    </xf>
    <xf numFmtId="169" fontId="3" fillId="0" borderId="0" xfId="52" applyNumberFormat="1" applyFont="1" applyAlignment="1"/>
    <xf numFmtId="7" fontId="3" fillId="0" borderId="0" xfId="56" applyNumberFormat="1" applyFont="1" applyFill="1" applyProtection="1"/>
    <xf numFmtId="43" fontId="3" fillId="0" borderId="0" xfId="31" applyFont="1" applyBorder="1"/>
    <xf numFmtId="7" fontId="3" fillId="0" borderId="1" xfId="52" applyNumberFormat="1" applyFont="1" applyBorder="1"/>
    <xf numFmtId="7" fontId="3" fillId="0" borderId="0" xfId="52" applyNumberFormat="1" applyFont="1" applyAlignment="1"/>
    <xf numFmtId="7" fontId="3" fillId="0" borderId="0" xfId="31" applyNumberFormat="1" applyFont="1" applyAlignment="1"/>
    <xf numFmtId="169" fontId="3" fillId="0" borderId="0" xfId="62" applyNumberFormat="1" applyFont="1" applyAlignment="1"/>
    <xf numFmtId="7" fontId="3" fillId="0" borderId="1" xfId="31" applyNumberFormat="1" applyFont="1" applyBorder="1" applyAlignment="1"/>
    <xf numFmtId="39" fontId="3" fillId="0" borderId="2" xfId="52" applyNumberFormat="1" applyFont="1" applyBorder="1" applyAlignment="1"/>
    <xf numFmtId="43" fontId="7" fillId="0" borderId="0" xfId="31" applyNumberFormat="1" applyFont="1" applyBorder="1"/>
    <xf numFmtId="7" fontId="3" fillId="0" borderId="1" xfId="52" applyNumberFormat="1" applyFont="1" applyFill="1" applyBorder="1"/>
    <xf numFmtId="0" fontId="3" fillId="0" borderId="0" xfId="52" quotePrefix="1" applyFont="1" applyAlignment="1">
      <alignment horizontal="right"/>
    </xf>
    <xf numFmtId="4" fontId="7" fillId="0" borderId="0" xfId="52" applyNumberFormat="1" applyFont="1" applyBorder="1" applyAlignment="1">
      <alignment horizontal="center"/>
    </xf>
    <xf numFmtId="7" fontId="3" fillId="0" borderId="0" xfId="56" applyNumberFormat="1" applyFont="1" applyFill="1" applyBorder="1" applyProtection="1"/>
    <xf numFmtId="43" fontId="3" fillId="0" borderId="0" xfId="52" applyNumberFormat="1" applyFont="1"/>
    <xf numFmtId="43" fontId="3" fillId="0" borderId="0" xfId="52" applyNumberFormat="1" applyFont="1" applyFill="1"/>
    <xf numFmtId="0" fontId="7" fillId="0" borderId="0" xfId="56" applyFont="1" applyFill="1" applyBorder="1" applyAlignment="1" applyProtection="1">
      <alignment horizontal="right"/>
    </xf>
    <xf numFmtId="0" fontId="3" fillId="0" borderId="11" xfId="56" applyFont="1" applyFill="1" applyBorder="1" applyAlignment="1" applyProtection="1">
      <alignment horizontal="left"/>
    </xf>
    <xf numFmtId="0" fontId="3" fillId="0" borderId="6" xfId="56" applyFont="1" applyFill="1" applyBorder="1" applyAlignment="1" applyProtection="1">
      <alignment horizontal="left"/>
    </xf>
    <xf numFmtId="0" fontId="7" fillId="0" borderId="11" xfId="56" applyFont="1" applyFill="1" applyBorder="1"/>
    <xf numFmtId="0" fontId="3" fillId="0" borderId="2" xfId="56" applyFont="1" applyFill="1" applyBorder="1"/>
    <xf numFmtId="0" fontId="3" fillId="0" borderId="12" xfId="56" applyFont="1" applyFill="1" applyBorder="1"/>
    <xf numFmtId="0" fontId="7" fillId="0" borderId="6" xfId="56" applyFont="1" applyFill="1" applyBorder="1"/>
    <xf numFmtId="0" fontId="3" fillId="0" borderId="7" xfId="56" applyFont="1" applyFill="1" applyBorder="1"/>
    <xf numFmtId="0" fontId="3" fillId="0" borderId="6" xfId="56" applyFont="1" applyFill="1" applyBorder="1"/>
    <xf numFmtId="0" fontId="7" fillId="0" borderId="1" xfId="57" applyFont="1" applyBorder="1" applyAlignment="1">
      <alignment wrapText="1"/>
    </xf>
    <xf numFmtId="0" fontId="7" fillId="0" borderId="1" xfId="57" applyFont="1" applyBorder="1" applyAlignment="1">
      <alignment horizontal="center" wrapText="1"/>
    </xf>
    <xf numFmtId="0" fontId="7" fillId="0" borderId="0" xfId="57" applyFont="1" applyBorder="1" applyAlignment="1">
      <alignment horizontal="center" wrapText="1"/>
    </xf>
    <xf numFmtId="0" fontId="3" fillId="0" borderId="0" xfId="57" applyFont="1" applyBorder="1"/>
    <xf numFmtId="7" fontId="7" fillId="0" borderId="0" xfId="57" applyNumberFormat="1" applyFont="1" applyBorder="1"/>
    <xf numFmtId="173" fontId="3" fillId="0" borderId="0" xfId="57" applyNumberFormat="1" applyFont="1" applyBorder="1"/>
    <xf numFmtId="7" fontId="3" fillId="0" borderId="0" xfId="57" applyNumberFormat="1" applyFont="1" applyBorder="1"/>
    <xf numFmtId="7" fontId="3" fillId="0" borderId="0" xfId="57" applyNumberFormat="1" applyFont="1"/>
    <xf numFmtId="10" fontId="3" fillId="0" borderId="0" xfId="57" applyNumberFormat="1" applyFont="1" applyBorder="1"/>
    <xf numFmtId="10" fontId="3" fillId="0" borderId="0" xfId="56" applyNumberFormat="1" applyFont="1" applyFill="1" applyAlignment="1">
      <alignment horizontal="right"/>
    </xf>
    <xf numFmtId="10" fontId="3" fillId="0" borderId="0" xfId="56" applyNumberFormat="1" applyFont="1" applyFill="1"/>
    <xf numFmtId="0" fontId="7" fillId="0" borderId="0" xfId="56" applyFont="1" applyFill="1" applyBorder="1" applyAlignment="1">
      <alignment horizontal="center"/>
    </xf>
    <xf numFmtId="7" fontId="7" fillId="0" borderId="0" xfId="57" applyNumberFormat="1" applyFont="1" applyFill="1" applyBorder="1"/>
    <xf numFmtId="10" fontId="3" fillId="0" borderId="1" xfId="57" applyNumberFormat="1" applyFont="1" applyBorder="1"/>
    <xf numFmtId="7" fontId="3" fillId="0" borderId="1" xfId="57" applyNumberFormat="1" applyFont="1" applyBorder="1"/>
    <xf numFmtId="0" fontId="7" fillId="0" borderId="0" xfId="57" applyFont="1" applyBorder="1"/>
    <xf numFmtId="7" fontId="3" fillId="0" borderId="2" xfId="57" applyNumberFormat="1" applyFont="1" applyBorder="1"/>
    <xf numFmtId="0" fontId="3" fillId="0" borderId="2" xfId="57" applyFont="1" applyBorder="1" applyAlignment="1">
      <alignment horizontal="right"/>
    </xf>
    <xf numFmtId="0" fontId="3" fillId="0" borderId="0" xfId="57" applyFont="1"/>
    <xf numFmtId="0" fontId="3" fillId="0" borderId="8" xfId="56" applyFont="1" applyFill="1" applyBorder="1"/>
    <xf numFmtId="0" fontId="7" fillId="0" borderId="1" xfId="57" applyFont="1" applyBorder="1"/>
    <xf numFmtId="7" fontId="7" fillId="0" borderId="1" xfId="57" applyNumberFormat="1" applyFont="1" applyBorder="1"/>
    <xf numFmtId="0" fontId="3" fillId="0" borderId="2" xfId="56" applyFont="1" applyFill="1" applyBorder="1" applyAlignment="1">
      <alignment horizontal="center"/>
    </xf>
    <xf numFmtId="0" fontId="3" fillId="0" borderId="12" xfId="56" applyFont="1" applyFill="1" applyBorder="1" applyAlignment="1">
      <alignment horizontal="center"/>
    </xf>
    <xf numFmtId="10" fontId="3" fillId="0" borderId="0" xfId="56" applyNumberFormat="1" applyFont="1" applyFill="1" applyBorder="1" applyAlignment="1">
      <alignment horizontal="right"/>
    </xf>
    <xf numFmtId="10" fontId="3" fillId="0" borderId="0" xfId="56" applyNumberFormat="1" applyFont="1" applyFill="1" applyBorder="1"/>
    <xf numFmtId="0" fontId="7" fillId="0" borderId="14" xfId="56" applyFont="1" applyFill="1" applyBorder="1" applyAlignment="1">
      <alignment horizontal="center"/>
    </xf>
    <xf numFmtId="7" fontId="3" fillId="0" borderId="0" xfId="31" applyNumberFormat="1" applyFont="1" applyFill="1" applyBorder="1"/>
    <xf numFmtId="0" fontId="3" fillId="0" borderId="0" xfId="56" applyFont="1" applyFill="1" applyBorder="1" applyAlignment="1">
      <alignment horizontal="center"/>
    </xf>
    <xf numFmtId="0" fontId="3" fillId="0" borderId="9" xfId="56" applyFont="1" applyFill="1" applyBorder="1"/>
    <xf numFmtId="0" fontId="3" fillId="0" borderId="7" xfId="56" applyFont="1" applyFill="1" applyBorder="1" applyAlignment="1">
      <alignment horizontal="center"/>
    </xf>
    <xf numFmtId="0" fontId="3" fillId="0" borderId="6" xfId="56" applyFont="1" applyFill="1" applyBorder="1" applyAlignment="1">
      <alignment horizontal="right"/>
    </xf>
    <xf numFmtId="44" fontId="3" fillId="0" borderId="0" xfId="37" applyFont="1" applyFill="1" applyBorder="1"/>
    <xf numFmtId="7" fontId="3" fillId="0" borderId="0" xfId="37" applyNumberFormat="1" applyFont="1" applyFill="1" applyBorder="1"/>
    <xf numFmtId="0" fontId="7" fillId="0" borderId="7" xfId="56" applyFont="1" applyFill="1" applyBorder="1" applyAlignment="1">
      <alignment horizontal="center"/>
    </xf>
    <xf numFmtId="43" fontId="3" fillId="0" borderId="0" xfId="31" applyFont="1" applyFill="1" applyBorder="1"/>
    <xf numFmtId="7" fontId="3" fillId="0" borderId="7" xfId="37" applyNumberFormat="1" applyFont="1" applyFill="1" applyBorder="1"/>
    <xf numFmtId="10" fontId="3" fillId="0" borderId="6" xfId="56" applyNumberFormat="1" applyFont="1" applyFill="1" applyBorder="1"/>
    <xf numFmtId="44" fontId="3" fillId="0" borderId="7" xfId="37" applyFont="1" applyFill="1" applyBorder="1"/>
    <xf numFmtId="0" fontId="3" fillId="0" borderId="13" xfId="56" applyFont="1" applyFill="1" applyBorder="1" applyAlignment="1">
      <alignment horizontal="center"/>
    </xf>
    <xf numFmtId="43" fontId="3" fillId="0" borderId="0" xfId="56" applyNumberFormat="1" applyFont="1" applyFill="1" applyBorder="1"/>
    <xf numFmtId="7" fontId="3" fillId="0" borderId="7" xfId="57" applyNumberFormat="1" applyFont="1" applyBorder="1"/>
    <xf numFmtId="0" fontId="7" fillId="0" borderId="0" xfId="56" applyFont="1" applyFill="1" applyBorder="1"/>
    <xf numFmtId="10" fontId="3" fillId="0" borderId="7" xfId="56" applyNumberFormat="1" applyFont="1" applyFill="1" applyBorder="1" applyAlignment="1">
      <alignment horizontal="right"/>
    </xf>
    <xf numFmtId="0" fontId="7" fillId="0" borderId="1" xfId="56" applyFont="1" applyFill="1" applyBorder="1"/>
    <xf numFmtId="7" fontId="7" fillId="0" borderId="9" xfId="57" applyNumberFormat="1" applyFont="1" applyBorder="1"/>
    <xf numFmtId="44" fontId="7" fillId="0" borderId="0" xfId="56" applyNumberFormat="1" applyFont="1" applyFill="1" applyBorder="1"/>
    <xf numFmtId="0" fontId="3" fillId="0" borderId="0" xfId="56" applyFont="1" applyFill="1" applyBorder="1" applyAlignment="1">
      <alignment horizontal="right"/>
    </xf>
    <xf numFmtId="0" fontId="7" fillId="0" borderId="0" xfId="57" applyFont="1" applyBorder="1" applyAlignment="1">
      <alignment wrapText="1"/>
    </xf>
    <xf numFmtId="9" fontId="3" fillId="0" borderId="0" xfId="57" applyNumberFormat="1" applyFont="1" applyBorder="1"/>
    <xf numFmtId="37" fontId="3" fillId="0" borderId="0" xfId="57" applyNumberFormat="1" applyFont="1" applyBorder="1" applyAlignment="1">
      <alignment horizontal="center"/>
    </xf>
    <xf numFmtId="0" fontId="3" fillId="0" borderId="0" xfId="57" applyFont="1" applyBorder="1" applyAlignment="1">
      <alignment horizontal="right"/>
    </xf>
    <xf numFmtId="0" fontId="7" fillId="3" borderId="0" xfId="0" applyFont="1" applyFill="1" applyAlignment="1"/>
    <xf numFmtId="0" fontId="7" fillId="3" borderId="0" xfId="0" applyFont="1" applyFill="1" applyAlignment="1">
      <alignment wrapText="1"/>
    </xf>
    <xf numFmtId="0" fontId="7" fillId="5" borderId="15" xfId="0" applyFont="1" applyFill="1" applyBorder="1" applyAlignment="1"/>
    <xf numFmtId="0" fontId="7" fillId="5" borderId="16" xfId="0" applyFont="1" applyFill="1" applyBorder="1" applyAlignment="1">
      <alignment wrapText="1"/>
    </xf>
    <xf numFmtId="0" fontId="7" fillId="5" borderId="16" xfId="0" applyFont="1" applyFill="1" applyBorder="1" applyAlignment="1"/>
    <xf numFmtId="43" fontId="22" fillId="3" borderId="0" xfId="28" applyFont="1" applyFill="1"/>
    <xf numFmtId="43" fontId="8" fillId="3" borderId="0" xfId="0" applyNumberFormat="1" applyFont="1" applyFill="1" applyAlignment="1">
      <alignment wrapText="1"/>
    </xf>
    <xf numFmtId="43" fontId="8" fillId="3" borderId="0" xfId="28" applyFont="1" applyFill="1" applyAlignment="1">
      <alignment wrapText="1"/>
    </xf>
    <xf numFmtId="0" fontId="7" fillId="5" borderId="15" xfId="0" applyFont="1" applyFill="1" applyBorder="1" applyAlignment="1">
      <alignment horizontal="center" wrapText="1"/>
    </xf>
    <xf numFmtId="0" fontId="7" fillId="5" borderId="25" xfId="0" applyFont="1" applyFill="1" applyBorder="1" applyAlignment="1">
      <alignment horizontal="center" wrapText="1"/>
    </xf>
    <xf numFmtId="0" fontId="7" fillId="3" borderId="0" xfId="0" applyFont="1" applyFill="1" applyAlignment="1">
      <alignment horizontal="center" wrapText="1"/>
    </xf>
    <xf numFmtId="0" fontId="3" fillId="3" borderId="0" xfId="0" applyFont="1" applyFill="1" applyAlignment="1">
      <alignment wrapText="1"/>
    </xf>
    <xf numFmtId="0" fontId="3" fillId="3" borderId="0" xfId="0" applyFont="1" applyFill="1" applyAlignment="1">
      <alignment horizontal="right" wrapText="1"/>
    </xf>
    <xf numFmtId="0" fontId="7" fillId="5" borderId="16" xfId="0" applyFont="1" applyFill="1" applyBorder="1" applyAlignment="1">
      <alignment horizontal="center" wrapText="1"/>
    </xf>
    <xf numFmtId="165" fontId="19" fillId="4" borderId="17" xfId="0" applyNumberFormat="1" applyFont="1" applyFill="1" applyBorder="1" applyAlignment="1">
      <alignment vertical="top" wrapText="1"/>
    </xf>
    <xf numFmtId="0" fontId="20" fillId="4" borderId="18" xfId="0" applyFont="1" applyFill="1" applyBorder="1" applyAlignment="1">
      <alignment vertical="top"/>
    </xf>
    <xf numFmtId="0" fontId="20" fillId="4" borderId="18" xfId="0" applyFont="1" applyFill="1" applyBorder="1" applyAlignment="1">
      <alignment vertical="top" wrapText="1"/>
    </xf>
    <xf numFmtId="43" fontId="20" fillId="4" borderId="18" xfId="28" applyFont="1" applyFill="1" applyBorder="1" applyAlignment="1">
      <alignment horizontal="center" vertical="top" wrapText="1"/>
    </xf>
    <xf numFmtId="43" fontId="20" fillId="4" borderId="24" xfId="28" applyFont="1" applyFill="1" applyBorder="1" applyAlignment="1">
      <alignment horizontal="center" vertical="top" wrapText="1"/>
    </xf>
    <xf numFmtId="43" fontId="20" fillId="4" borderId="19" xfId="28" applyFont="1" applyFill="1" applyBorder="1" applyAlignment="1">
      <alignment horizontal="center" vertical="top" wrapText="1"/>
    </xf>
    <xf numFmtId="0" fontId="20" fillId="3" borderId="0" xfId="0" applyFont="1" applyFill="1" applyAlignment="1">
      <alignment wrapText="1"/>
    </xf>
    <xf numFmtId="165" fontId="7" fillId="4" borderId="19" xfId="0" applyNumberFormat="1" applyFont="1" applyFill="1" applyBorder="1" applyAlignment="1">
      <alignment vertical="top" wrapText="1"/>
    </xf>
    <xf numFmtId="0" fontId="3" fillId="4" borderId="0" xfId="0" applyFont="1" applyFill="1" applyBorder="1" applyAlignment="1">
      <alignment vertical="top"/>
    </xf>
    <xf numFmtId="0" fontId="3" fillId="4" borderId="0" xfId="0" applyFont="1" applyFill="1" applyBorder="1" applyAlignment="1">
      <alignment vertical="top" wrapText="1"/>
    </xf>
    <xf numFmtId="43" fontId="3" fillId="4" borderId="0" xfId="28" applyFont="1" applyFill="1" applyBorder="1" applyAlignment="1">
      <alignment horizontal="center" vertical="top" wrapText="1"/>
    </xf>
    <xf numFmtId="43" fontId="3" fillId="4" borderId="22" xfId="28" applyFont="1" applyFill="1" applyBorder="1" applyAlignment="1">
      <alignment horizontal="center" vertical="top" wrapText="1"/>
    </xf>
    <xf numFmtId="43" fontId="3" fillId="4" borderId="19" xfId="28" applyFont="1" applyFill="1" applyBorder="1" applyAlignment="1">
      <alignment horizontal="center" vertical="top" wrapText="1"/>
    </xf>
    <xf numFmtId="165" fontId="19" fillId="4" borderId="26" xfId="0" applyNumberFormat="1" applyFont="1" applyFill="1" applyBorder="1" applyAlignment="1">
      <alignment vertical="top"/>
    </xf>
    <xf numFmtId="0" fontId="20" fillId="4" borderId="27" xfId="0" applyFont="1" applyFill="1" applyBorder="1" applyAlignment="1">
      <alignment vertical="top"/>
    </xf>
    <xf numFmtId="0" fontId="20" fillId="4" borderId="27" xfId="0" applyFont="1" applyFill="1" applyBorder="1" applyAlignment="1">
      <alignment vertical="top" wrapText="1"/>
    </xf>
    <xf numFmtId="43" fontId="20" fillId="4" borderId="27" xfId="28" applyFont="1" applyFill="1" applyBorder="1" applyAlignment="1">
      <alignment horizontal="center" vertical="top" wrapText="1"/>
    </xf>
    <xf numFmtId="43" fontId="20" fillId="4" borderId="26" xfId="28" applyFont="1" applyFill="1" applyBorder="1" applyAlignment="1">
      <alignment horizontal="center" vertical="top" wrapText="1"/>
    </xf>
    <xf numFmtId="165" fontId="19" fillId="4" borderId="19" xfId="0" applyNumberFormat="1" applyFont="1" applyFill="1" applyBorder="1" applyAlignment="1">
      <alignment vertical="top" wrapText="1"/>
    </xf>
    <xf numFmtId="0" fontId="20" fillId="4" borderId="0" xfId="0" applyFont="1" applyFill="1" applyBorder="1" applyAlignment="1">
      <alignment vertical="top"/>
    </xf>
    <xf numFmtId="43" fontId="20" fillId="4" borderId="0" xfId="28" applyFont="1" applyFill="1" applyBorder="1" applyAlignment="1">
      <alignment horizontal="center" vertical="top" wrapText="1"/>
    </xf>
    <xf numFmtId="165" fontId="19" fillId="4" borderId="28" xfId="0" applyNumberFormat="1" applyFont="1" applyFill="1" applyBorder="1" applyAlignment="1">
      <alignment vertical="top" wrapText="1"/>
    </xf>
    <xf numFmtId="43" fontId="20" fillId="4" borderId="29" xfId="28" applyFont="1" applyFill="1" applyBorder="1" applyAlignment="1">
      <alignment horizontal="center" vertical="top" wrapText="1"/>
    </xf>
    <xf numFmtId="43" fontId="20" fillId="4" borderId="29" xfId="28" applyFont="1" applyFill="1" applyBorder="1" applyAlignment="1">
      <alignment horizontal="left" vertical="top"/>
    </xf>
    <xf numFmtId="43" fontId="20" fillId="4" borderId="28" xfId="28" applyFont="1" applyFill="1" applyBorder="1" applyAlignment="1">
      <alignment horizontal="center" vertical="top" wrapText="1"/>
    </xf>
    <xf numFmtId="0" fontId="20" fillId="4" borderId="0" xfId="0" applyFont="1" applyFill="1" applyBorder="1" applyAlignment="1">
      <alignment vertical="top" wrapText="1"/>
    </xf>
    <xf numFmtId="43" fontId="20" fillId="4" borderId="22" xfId="28" applyFont="1" applyFill="1" applyBorder="1" applyAlignment="1">
      <alignment horizontal="center" vertical="top" wrapText="1"/>
    </xf>
    <xf numFmtId="165" fontId="3" fillId="4" borderId="20" xfId="0" applyNumberFormat="1" applyFont="1" applyFill="1" applyBorder="1" applyAlignment="1">
      <alignment vertical="top" wrapText="1"/>
    </xf>
    <xf numFmtId="0" fontId="3" fillId="4" borderId="21" xfId="0" applyFont="1" applyFill="1" applyBorder="1" applyAlignment="1">
      <alignment vertical="top"/>
    </xf>
    <xf numFmtId="0" fontId="3" fillId="4" borderId="21" xfId="0" applyFont="1" applyFill="1" applyBorder="1" applyAlignment="1">
      <alignment vertical="top" wrapText="1"/>
    </xf>
    <xf numFmtId="43" fontId="3" fillId="4" borderId="21" xfId="28" applyFont="1" applyFill="1" applyBorder="1" applyAlignment="1">
      <alignment horizontal="center" vertical="top" wrapText="1"/>
    </xf>
    <xf numFmtId="43" fontId="3" fillId="4" borderId="23" xfId="28" applyFont="1" applyFill="1" applyBorder="1" applyAlignment="1">
      <alignment horizontal="center" vertical="top" wrapText="1"/>
    </xf>
    <xf numFmtId="43" fontId="3" fillId="4" borderId="20" xfId="28" applyFont="1" applyFill="1" applyBorder="1" applyAlignment="1">
      <alignment horizontal="center" vertical="top" wrapText="1"/>
    </xf>
    <xf numFmtId="0" fontId="8" fillId="3" borderId="16" xfId="0" applyFont="1" applyFill="1" applyBorder="1" applyAlignment="1">
      <alignment wrapText="1"/>
    </xf>
    <xf numFmtId="0" fontId="8" fillId="3" borderId="16" xfId="0" applyFont="1" applyFill="1" applyBorder="1" applyAlignment="1"/>
    <xf numFmtId="0" fontId="20" fillId="4" borderId="0" xfId="28" applyNumberFormat="1" applyFont="1" applyFill="1" applyBorder="1" applyAlignment="1">
      <alignment horizontal="center" vertical="top" wrapText="1"/>
    </xf>
    <xf numFmtId="43" fontId="20" fillId="4" borderId="30" xfId="28" applyFont="1" applyFill="1" applyBorder="1" applyAlignment="1">
      <alignment horizontal="center" vertical="top" wrapText="1"/>
    </xf>
    <xf numFmtId="43" fontId="20" fillId="4" borderId="31" xfId="28" applyFont="1" applyFill="1" applyBorder="1" applyAlignment="1">
      <alignment horizontal="center" vertical="top" wrapText="1"/>
    </xf>
    <xf numFmtId="43" fontId="10" fillId="3" borderId="0" xfId="28" applyFont="1" applyFill="1" applyAlignment="1">
      <alignment wrapText="1"/>
    </xf>
    <xf numFmtId="0" fontId="10" fillId="3" borderId="0" xfId="0" applyFont="1" applyFill="1" applyAlignment="1">
      <alignment wrapText="1"/>
    </xf>
    <xf numFmtId="43" fontId="10" fillId="3" borderId="21" xfId="28" applyFont="1" applyFill="1" applyBorder="1" applyAlignment="1">
      <alignment wrapText="1"/>
    </xf>
    <xf numFmtId="0" fontId="10" fillId="3" borderId="21" xfId="0" applyFont="1" applyFill="1" applyBorder="1" applyAlignment="1">
      <alignment wrapText="1"/>
    </xf>
    <xf numFmtId="43" fontId="8" fillId="3" borderId="21" xfId="28" applyFont="1" applyFill="1" applyBorder="1" applyAlignment="1">
      <alignment wrapText="1"/>
    </xf>
    <xf numFmtId="0" fontId="8" fillId="3" borderId="21" xfId="0" applyFont="1" applyFill="1" applyBorder="1" applyAlignment="1">
      <alignment wrapText="1"/>
    </xf>
    <xf numFmtId="41" fontId="10" fillId="3" borderId="0" xfId="0" applyNumberFormat="1" applyFont="1" applyFill="1" applyAlignment="1">
      <alignment wrapText="1"/>
    </xf>
    <xf numFmtId="41" fontId="10" fillId="3" borderId="21" xfId="0" applyNumberFormat="1" applyFont="1" applyFill="1" applyBorder="1" applyAlignment="1">
      <alignment wrapText="1"/>
    </xf>
    <xf numFmtId="0" fontId="8" fillId="3" borderId="0" xfId="0" applyNumberFormat="1" applyFont="1" applyFill="1" applyAlignment="1">
      <alignment wrapText="1"/>
    </xf>
    <xf numFmtId="43" fontId="7" fillId="0" borderId="2" xfId="55" applyNumberFormat="1" applyFont="1" applyFill="1" applyBorder="1" applyAlignment="1" applyProtection="1">
      <alignment horizontal="right"/>
    </xf>
    <xf numFmtId="43" fontId="11" fillId="0" borderId="1" xfId="37" applyNumberFormat="1" applyFont="1" applyFill="1" applyBorder="1" applyAlignment="1" applyProtection="1">
      <alignment horizontal="right"/>
    </xf>
    <xf numFmtId="43" fontId="8" fillId="3" borderId="0" xfId="28" quotePrefix="1" applyFont="1" applyFill="1" applyAlignment="1">
      <alignment wrapText="1"/>
    </xf>
    <xf numFmtId="43" fontId="12" fillId="0" borderId="0" xfId="56" applyNumberFormat="1" applyFont="1" applyFill="1" applyProtection="1"/>
    <xf numFmtId="43" fontId="11" fillId="0" borderId="0" xfId="56" applyNumberFormat="1" applyFont="1" applyFill="1" applyProtection="1"/>
    <xf numFmtId="7" fontId="41" fillId="0" borderId="0" xfId="55" applyNumberFormat="1" applyFont="1" applyFill="1" applyProtection="1"/>
    <xf numFmtId="1" fontId="3" fillId="0" borderId="1" xfId="56" applyNumberFormat="1" applyFont="1" applyFill="1" applyBorder="1"/>
    <xf numFmtId="10" fontId="3" fillId="0" borderId="0" xfId="60" applyNumberFormat="1" applyFont="1"/>
    <xf numFmtId="43" fontId="3" fillId="0" borderId="0" xfId="37" applyNumberFormat="1" applyFont="1" applyFill="1" applyAlignment="1" applyProtection="1">
      <alignment horizontal="right"/>
    </xf>
    <xf numFmtId="43" fontId="3" fillId="0" borderId="1" xfId="37" applyNumberFormat="1" applyFont="1" applyFill="1" applyBorder="1" applyAlignment="1" applyProtection="1">
      <alignment horizontal="right"/>
    </xf>
    <xf numFmtId="43" fontId="7" fillId="0" borderId="0" xfId="31" applyNumberFormat="1" applyFont="1" applyFill="1" applyBorder="1"/>
    <xf numFmtId="1" fontId="3" fillId="0" borderId="0" xfId="52" applyNumberFormat="1" applyFont="1"/>
    <xf numFmtId="169" fontId="3" fillId="0" borderId="0" xfId="60" applyNumberFormat="1" applyFont="1"/>
    <xf numFmtId="0" fontId="3" fillId="0" borderId="7" xfId="57" applyFont="1" applyBorder="1"/>
    <xf numFmtId="0" fontId="3" fillId="0" borderId="1" xfId="52" applyFont="1" applyBorder="1"/>
    <xf numFmtId="0" fontId="7" fillId="0" borderId="1" xfId="52" quotePrefix="1" applyFont="1" applyBorder="1"/>
    <xf numFmtId="173" fontId="3" fillId="0" borderId="0" xfId="60" applyNumberFormat="1" applyFont="1"/>
    <xf numFmtId="0" fontId="7" fillId="0" borderId="3" xfId="52" applyFont="1" applyBorder="1" applyAlignment="1">
      <alignment horizontal="center"/>
    </xf>
    <xf numFmtId="0" fontId="7" fillId="0" borderId="32" xfId="52" applyFont="1" applyBorder="1" applyAlignment="1">
      <alignment horizontal="center"/>
    </xf>
    <xf numFmtId="0" fontId="3" fillId="0" borderId="0" xfId="53" applyFont="1" applyAlignment="1">
      <alignment horizontal="right"/>
    </xf>
    <xf numFmtId="39" fontId="41" fillId="0" borderId="0" xfId="55" applyNumberFormat="1" applyFont="1" applyFill="1"/>
    <xf numFmtId="39" fontId="42" fillId="0" borderId="0" xfId="55" applyNumberFormat="1" applyFont="1" applyFill="1"/>
    <xf numFmtId="43" fontId="11" fillId="0" borderId="0" xfId="28" applyFont="1" applyFill="1" applyProtection="1"/>
    <xf numFmtId="43" fontId="11" fillId="0" borderId="1" xfId="28" applyFont="1" applyFill="1" applyBorder="1" applyProtection="1"/>
    <xf numFmtId="43" fontId="3" fillId="0" borderId="0" xfId="28" applyFont="1"/>
    <xf numFmtId="43" fontId="9" fillId="0" borderId="0" xfId="28" applyFont="1" applyFill="1" applyBorder="1" applyProtection="1"/>
    <xf numFmtId="43" fontId="11" fillId="0" borderId="1" xfId="28" applyFont="1" applyFill="1" applyBorder="1" applyAlignment="1" applyProtection="1">
      <alignment horizontal="right"/>
    </xf>
    <xf numFmtId="0" fontId="42" fillId="0" borderId="0" xfId="52" applyFont="1"/>
    <xf numFmtId="0" fontId="7" fillId="0" borderId="1" xfId="52" applyFont="1" applyBorder="1" applyAlignment="1">
      <alignment horizontal="center"/>
    </xf>
    <xf numFmtId="0" fontId="3" fillId="0" borderId="0" xfId="53" applyFont="1"/>
    <xf numFmtId="2" fontId="3" fillId="0" borderId="0" xfId="53" applyNumberFormat="1" applyFont="1"/>
    <xf numFmtId="0" fontId="3" fillId="0" borderId="0" xfId="53" applyFont="1" applyBorder="1"/>
    <xf numFmtId="0" fontId="7" fillId="0" borderId="32" xfId="53" applyFont="1" applyBorder="1" applyAlignment="1">
      <alignment horizontal="center"/>
    </xf>
    <xf numFmtId="0" fontId="7" fillId="0" borderId="3" xfId="53" applyFont="1" applyBorder="1" applyAlignment="1">
      <alignment horizontal="center"/>
    </xf>
    <xf numFmtId="0" fontId="3" fillId="0" borderId="0" xfId="53" applyFont="1" applyAlignment="1">
      <alignment horizontal="center"/>
    </xf>
    <xf numFmtId="7" fontId="3" fillId="0" borderId="0" xfId="32" applyNumberFormat="1" applyFont="1" applyBorder="1"/>
    <xf numFmtId="7" fontId="3" fillId="0" borderId="2" xfId="32" applyNumberFormat="1" applyFont="1" applyBorder="1"/>
    <xf numFmtId="39" fontId="3" fillId="0" borderId="0" xfId="53" applyNumberFormat="1" applyFont="1" applyBorder="1"/>
    <xf numFmtId="39" fontId="3" fillId="0" borderId="0" xfId="53" applyNumberFormat="1" applyFont="1"/>
    <xf numFmtId="10" fontId="3" fillId="0" borderId="0" xfId="64" applyNumberFormat="1" applyFont="1"/>
    <xf numFmtId="173" fontId="3" fillId="0" borderId="0" xfId="64" applyNumberFormat="1" applyFont="1"/>
    <xf numFmtId="39" fontId="3" fillId="0" borderId="0" xfId="53" applyNumberFormat="1" applyFont="1" applyBorder="1" applyAlignment="1">
      <alignment horizontal="right"/>
    </xf>
    <xf numFmtId="0" fontId="3" fillId="0" borderId="0" xfId="53" quotePrefix="1" applyFont="1"/>
    <xf numFmtId="0" fontId="3" fillId="0" borderId="1" xfId="53" applyFont="1" applyBorder="1" applyAlignment="1">
      <alignment horizontal="center"/>
    </xf>
    <xf numFmtId="7" fontId="11" fillId="0" borderId="0" xfId="69" applyNumberFormat="1" applyFont="1" applyFill="1" applyBorder="1" applyProtection="1"/>
    <xf numFmtId="7" fontId="11" fillId="0" borderId="0" xfId="69" applyNumberFormat="1" applyFont="1" applyFill="1" applyProtection="1"/>
    <xf numFmtId="167" fontId="7" fillId="0" borderId="0" xfId="53" applyNumberFormat="1" applyFont="1" applyBorder="1" applyAlignment="1">
      <alignment horizontal="center"/>
    </xf>
    <xf numFmtId="39" fontId="7" fillId="0" borderId="1" xfId="53" applyNumberFormat="1" applyFont="1" applyBorder="1" applyAlignment="1">
      <alignment horizontal="center"/>
    </xf>
    <xf numFmtId="0" fontId="3" fillId="0" borderId="1" xfId="53" applyFont="1" applyBorder="1"/>
    <xf numFmtId="0" fontId="7" fillId="0" borderId="1" xfId="53" quotePrefix="1" applyFont="1" applyBorder="1"/>
    <xf numFmtId="0" fontId="7" fillId="0" borderId="0" xfId="53" applyFont="1" applyBorder="1" applyAlignment="1">
      <alignment horizontal="center"/>
    </xf>
    <xf numFmtId="39" fontId="7" fillId="0" borderId="0" xfId="53" applyNumberFormat="1" applyFont="1" applyAlignment="1">
      <alignment horizontal="center"/>
    </xf>
    <xf numFmtId="0" fontId="7" fillId="0" borderId="0" xfId="53" applyFont="1" applyAlignment="1">
      <alignment horizontal="center"/>
    </xf>
    <xf numFmtId="0" fontId="7" fillId="0" borderId="0" xfId="53" applyFont="1"/>
    <xf numFmtId="0" fontId="8" fillId="0" borderId="0" xfId="53" quotePrefix="1" applyFont="1" applyAlignment="1">
      <alignment horizontal="right"/>
    </xf>
    <xf numFmtId="44" fontId="3" fillId="0" borderId="0" xfId="53" applyNumberFormat="1" applyFont="1" applyFill="1"/>
    <xf numFmtId="10" fontId="3" fillId="0" borderId="0" xfId="53" applyNumberFormat="1" applyFont="1"/>
    <xf numFmtId="0" fontId="21" fillId="0" borderId="0" xfId="53" applyFont="1"/>
    <xf numFmtId="15" fontId="3" fillId="0" borderId="0" xfId="53" applyNumberFormat="1" applyFont="1"/>
    <xf numFmtId="16" fontId="3" fillId="0" borderId="0" xfId="53" applyNumberFormat="1" applyFont="1"/>
    <xf numFmtId="44" fontId="3" fillId="0" borderId="1" xfId="53" applyNumberFormat="1" applyFont="1" applyFill="1" applyBorder="1"/>
    <xf numFmtId="0" fontId="3" fillId="0" borderId="0" xfId="69" applyFont="1" applyFill="1" applyAlignment="1" applyProtection="1">
      <alignment horizontal="left"/>
    </xf>
    <xf numFmtId="7" fontId="3" fillId="0" borderId="0" xfId="53" applyNumberFormat="1" applyFont="1"/>
    <xf numFmtId="7" fontId="3" fillId="0" borderId="0" xfId="32" applyNumberFormat="1" applyFont="1"/>
    <xf numFmtId="0" fontId="7" fillId="0" borderId="1" xfId="53" applyFont="1" applyBorder="1" applyAlignment="1">
      <alignment horizontal="center"/>
    </xf>
    <xf numFmtId="43" fontId="3" fillId="0" borderId="0" xfId="32" applyFont="1"/>
    <xf numFmtId="169" fontId="3" fillId="0" borderId="0" xfId="69" applyNumberFormat="1" applyFont="1" applyFill="1" applyProtection="1"/>
    <xf numFmtId="10" fontId="3" fillId="0" borderId="0" xfId="63" applyNumberFormat="1" applyFont="1"/>
    <xf numFmtId="7" fontId="7" fillId="0" borderId="0" xfId="32" applyNumberFormat="1" applyFont="1" applyBorder="1"/>
    <xf numFmtId="7" fontId="7" fillId="0" borderId="2" xfId="32" applyNumberFormat="1" applyFont="1" applyBorder="1"/>
    <xf numFmtId="43" fontId="11" fillId="0" borderId="0" xfId="69" applyNumberFormat="1" applyFont="1" applyFill="1" applyBorder="1" applyProtection="1"/>
    <xf numFmtId="0" fontId="3" fillId="0" borderId="0" xfId="69" applyFont="1" applyFill="1"/>
    <xf numFmtId="43" fontId="3" fillId="0" borderId="0" xfId="33" applyFont="1" applyFill="1"/>
    <xf numFmtId="0" fontId="7" fillId="0" borderId="0" xfId="53" applyFont="1" applyBorder="1"/>
    <xf numFmtId="167" fontId="3" fillId="0" borderId="0" xfId="53" applyNumberFormat="1" applyFont="1"/>
    <xf numFmtId="43" fontId="11" fillId="0" borderId="1" xfId="33" applyFont="1" applyFill="1" applyBorder="1" applyAlignment="1" applyProtection="1">
      <alignment horizontal="right"/>
    </xf>
    <xf numFmtId="43" fontId="11" fillId="0" borderId="0" xfId="32" applyFont="1" applyFill="1" applyBorder="1" applyAlignment="1" applyProtection="1">
      <alignment horizontal="right"/>
    </xf>
    <xf numFmtId="7" fontId="3" fillId="0" borderId="0" xfId="53" applyNumberFormat="1" applyFont="1" applyFill="1"/>
    <xf numFmtId="0" fontId="3" fillId="0" borderId="0" xfId="53" applyFont="1" applyFill="1"/>
    <xf numFmtId="43" fontId="9" fillId="0" borderId="0" xfId="33" applyFont="1" applyFill="1" applyBorder="1" applyProtection="1"/>
    <xf numFmtId="167" fontId="3" fillId="0" borderId="0" xfId="53" applyNumberFormat="1" applyFont="1" applyAlignment="1">
      <alignment horizontal="left"/>
    </xf>
    <xf numFmtId="43" fontId="3" fillId="0" borderId="0" xfId="33" applyFont="1"/>
    <xf numFmtId="7" fontId="9" fillId="0" borderId="0" xfId="69" applyNumberFormat="1" applyFont="1" applyFill="1" applyBorder="1" applyProtection="1"/>
    <xf numFmtId="0" fontId="11" fillId="0" borderId="0" xfId="69" applyFont="1" applyFill="1" applyAlignment="1" applyProtection="1">
      <alignment horizontal="left"/>
    </xf>
    <xf numFmtId="43" fontId="11" fillId="0" borderId="1" xfId="33" applyFont="1" applyFill="1" applyBorder="1" applyProtection="1"/>
    <xf numFmtId="7" fontId="11" fillId="0" borderId="1" xfId="38" applyNumberFormat="1" applyFont="1" applyFill="1" applyBorder="1" applyAlignment="1" applyProtection="1">
      <alignment horizontal="right"/>
    </xf>
    <xf numFmtId="43" fontId="11" fillId="0" borderId="0" xfId="33" applyFont="1" applyFill="1" applyProtection="1"/>
    <xf numFmtId="43" fontId="3" fillId="0" borderId="0" xfId="53" applyNumberFormat="1" applyFont="1"/>
    <xf numFmtId="43" fontId="11" fillId="0" borderId="0" xfId="38" applyNumberFormat="1" applyFont="1" applyFill="1" applyAlignment="1" applyProtection="1">
      <alignment horizontal="right"/>
    </xf>
    <xf numFmtId="167" fontId="7" fillId="0" borderId="0" xfId="63" applyNumberFormat="1" applyFont="1" applyBorder="1" applyAlignment="1">
      <alignment horizontal="center"/>
    </xf>
    <xf numFmtId="167" fontId="12" fillId="0" borderId="0" xfId="53" applyNumberFormat="1" applyFont="1" applyBorder="1" applyAlignment="1">
      <alignment horizontal="center"/>
    </xf>
    <xf numFmtId="4" fontId="3" fillId="0" borderId="0" xfId="53" applyNumberFormat="1" applyFont="1" applyBorder="1"/>
    <xf numFmtId="10" fontId="3" fillId="0" borderId="0" xfId="63" applyNumberFormat="1" applyFont="1" applyBorder="1"/>
    <xf numFmtId="169" fontId="3" fillId="0" borderId="0" xfId="64" applyNumberFormat="1" applyFont="1"/>
    <xf numFmtId="44" fontId="3" fillId="0" borderId="0" xfId="53" applyNumberFormat="1" applyFont="1" applyBorder="1"/>
    <xf numFmtId="43" fontId="7" fillId="0" borderId="0" xfId="32" applyNumberFormat="1" applyFont="1" applyFill="1" applyBorder="1"/>
    <xf numFmtId="4" fontId="3" fillId="0" borderId="0" xfId="53" applyNumberFormat="1" applyFont="1" applyFill="1" applyBorder="1"/>
    <xf numFmtId="44" fontId="7" fillId="0" borderId="0" xfId="53" applyNumberFormat="1" applyFont="1" applyBorder="1"/>
    <xf numFmtId="7" fontId="11" fillId="0" borderId="0" xfId="38" applyNumberFormat="1" applyFont="1" applyFill="1" applyAlignment="1" applyProtection="1">
      <alignment horizontal="right"/>
    </xf>
    <xf numFmtId="1" fontId="3" fillId="0" borderId="0" xfId="53" applyNumberFormat="1" applyFont="1"/>
    <xf numFmtId="7" fontId="12" fillId="0" borderId="0" xfId="69" applyNumberFormat="1" applyFont="1" applyFill="1" applyProtection="1"/>
    <xf numFmtId="10" fontId="7" fillId="0" borderId="0" xfId="53" applyNumberFormat="1" applyFont="1" applyAlignment="1">
      <alignment horizontal="left"/>
    </xf>
    <xf numFmtId="43" fontId="12" fillId="0" borderId="0" xfId="69" applyNumberFormat="1" applyFont="1" applyFill="1" applyProtection="1"/>
    <xf numFmtId="10" fontId="3" fillId="0" borderId="0" xfId="53" applyNumberFormat="1" applyFont="1" applyAlignment="1">
      <alignment horizontal="left"/>
    </xf>
    <xf numFmtId="43" fontId="11" fillId="0" borderId="1" xfId="38" applyNumberFormat="1" applyFont="1" applyFill="1" applyBorder="1" applyAlignment="1" applyProtection="1">
      <alignment horizontal="right"/>
    </xf>
    <xf numFmtId="0" fontId="42" fillId="0" borderId="0" xfId="53" applyFont="1"/>
    <xf numFmtId="14" fontId="3" fillId="0" borderId="0" xfId="53" applyNumberFormat="1" applyFont="1" applyAlignment="1">
      <alignment horizontal="center"/>
    </xf>
    <xf numFmtId="168" fontId="7" fillId="0" borderId="0" xfId="53" applyNumberFormat="1" applyFont="1"/>
    <xf numFmtId="0" fontId="3" fillId="0" borderId="0" xfId="69" applyFont="1" applyFill="1" applyProtection="1"/>
    <xf numFmtId="0" fontId="3" fillId="0" borderId="9" xfId="69" applyFont="1" applyFill="1" applyBorder="1" applyProtection="1"/>
    <xf numFmtId="0" fontId="3" fillId="0" borderId="1" xfId="69" applyFont="1" applyFill="1" applyBorder="1"/>
    <xf numFmtId="1" fontId="3" fillId="0" borderId="1" xfId="69" applyNumberFormat="1" applyFont="1" applyFill="1" applyBorder="1"/>
    <xf numFmtId="0" fontId="3" fillId="0" borderId="8" xfId="69" applyFont="1" applyFill="1" applyBorder="1" applyAlignment="1" applyProtection="1">
      <alignment horizontal="left"/>
    </xf>
    <xf numFmtId="168" fontId="3" fillId="0" borderId="7" xfId="69" applyNumberFormat="1" applyFont="1" applyFill="1" applyBorder="1" applyProtection="1"/>
    <xf numFmtId="168" fontId="11" fillId="0" borderId="0" xfId="69" applyNumberFormat="1" applyFont="1" applyFill="1" applyBorder="1" applyProtection="1"/>
    <xf numFmtId="14" fontId="3" fillId="0" borderId="6" xfId="69" applyNumberFormat="1" applyFont="1" applyFill="1" applyBorder="1" applyAlignment="1" applyProtection="1">
      <alignment horizontal="left"/>
    </xf>
    <xf numFmtId="10" fontId="7" fillId="0" borderId="0" xfId="63" applyNumberFormat="1" applyFont="1" applyFill="1" applyAlignment="1" applyProtection="1">
      <alignment horizontal="center"/>
    </xf>
    <xf numFmtId="0" fontId="7" fillId="0" borderId="0" xfId="69" applyFont="1" applyFill="1" applyAlignment="1" applyProtection="1">
      <alignment horizontal="right"/>
    </xf>
    <xf numFmtId="168" fontId="11" fillId="0" borderId="12" xfId="69" applyNumberFormat="1" applyFont="1" applyFill="1" applyBorder="1" applyProtection="1"/>
    <xf numFmtId="168" fontId="11" fillId="0" borderId="2" xfId="69" applyNumberFormat="1" applyFont="1" applyFill="1" applyBorder="1" applyProtection="1"/>
    <xf numFmtId="14" fontId="3" fillId="0" borderId="11" xfId="69" applyNumberFormat="1" applyFont="1" applyFill="1" applyBorder="1" applyAlignment="1" applyProtection="1">
      <alignment horizontal="left"/>
    </xf>
    <xf numFmtId="171" fontId="3" fillId="0" borderId="0" xfId="69" applyNumberFormat="1" applyFont="1" applyFill="1" applyProtection="1"/>
    <xf numFmtId="0" fontId="17" fillId="0" borderId="12" xfId="69" applyFont="1" applyFill="1" applyBorder="1" applyAlignment="1" applyProtection="1">
      <alignment horizontal="right"/>
    </xf>
    <xf numFmtId="0" fontId="17" fillId="0" borderId="2" xfId="69" applyFont="1" applyFill="1" applyBorder="1" applyAlignment="1" applyProtection="1">
      <alignment horizontal="right"/>
    </xf>
    <xf numFmtId="0" fontId="7" fillId="0" borderId="11" xfId="69" applyFont="1" applyFill="1" applyBorder="1" applyProtection="1"/>
    <xf numFmtId="0" fontId="7" fillId="0" borderId="0" xfId="69" quotePrefix="1" applyFont="1" applyFill="1" applyAlignment="1" applyProtection="1">
      <alignment horizontal="left"/>
    </xf>
    <xf numFmtId="0" fontId="3" fillId="0" borderId="0" xfId="53" applyFont="1" applyBorder="1" applyAlignment="1">
      <alignment horizontal="center"/>
    </xf>
    <xf numFmtId="43" fontId="11" fillId="0" borderId="0" xfId="38" applyNumberFormat="1" applyFont="1" applyFill="1" applyBorder="1" applyAlignment="1" applyProtection="1">
      <alignment horizontal="right"/>
    </xf>
    <xf numFmtId="43" fontId="11" fillId="0" borderId="0" xfId="33" applyFont="1" applyFill="1" applyBorder="1" applyProtection="1"/>
    <xf numFmtId="43" fontId="3" fillId="0" borderId="0" xfId="53" applyNumberFormat="1" applyFont="1" applyBorder="1"/>
    <xf numFmtId="7" fontId="11" fillId="0" borderId="0" xfId="38" applyNumberFormat="1" applyFont="1" applyFill="1" applyBorder="1" applyAlignment="1" applyProtection="1">
      <alignment horizontal="right"/>
    </xf>
    <xf numFmtId="43" fontId="3" fillId="0" borderId="0" xfId="33" applyFont="1" applyBorder="1"/>
    <xf numFmtId="0" fontId="3" fillId="0" borderId="0" xfId="52" applyFont="1" applyBorder="1" applyAlignment="1">
      <alignment horizontal="right"/>
    </xf>
    <xf numFmtId="43" fontId="11" fillId="0" borderId="0" xfId="37" applyNumberFormat="1" applyFont="1" applyFill="1" applyBorder="1" applyAlignment="1" applyProtection="1">
      <alignment horizontal="right"/>
    </xf>
    <xf numFmtId="43" fontId="11" fillId="0" borderId="0" xfId="28" applyFont="1" applyFill="1" applyBorder="1" applyProtection="1"/>
    <xf numFmtId="43" fontId="3" fillId="0" borderId="0" xfId="52" applyNumberFormat="1" applyFont="1" applyBorder="1"/>
    <xf numFmtId="0" fontId="3" fillId="0" borderId="0" xfId="52" applyFont="1" applyBorder="1" applyAlignment="1">
      <alignment horizontal="center"/>
    </xf>
    <xf numFmtId="7" fontId="11" fillId="0" borderId="0" xfId="37" applyNumberFormat="1" applyFont="1" applyFill="1" applyBorder="1" applyAlignment="1" applyProtection="1">
      <alignment horizontal="right"/>
    </xf>
    <xf numFmtId="43" fontId="3" fillId="0" borderId="0" xfId="28" applyFont="1" applyBorder="1"/>
    <xf numFmtId="0" fontId="7" fillId="0" borderId="1" xfId="53" applyFont="1" applyBorder="1" applyAlignment="1">
      <alignment horizontal="center"/>
    </xf>
    <xf numFmtId="0" fontId="7" fillId="0" borderId="1" xfId="53" applyFont="1" applyBorder="1" applyAlignment="1">
      <alignment horizontal="center"/>
    </xf>
    <xf numFmtId="43" fontId="3" fillId="0" borderId="0" xfId="33" applyFont="1" applyFill="1" applyProtection="1"/>
    <xf numFmtId="166" fontId="3" fillId="0" borderId="0" xfId="64" applyNumberFormat="1" applyFont="1" applyFill="1" applyProtection="1"/>
    <xf numFmtId="43" fontId="7" fillId="0" borderId="0" xfId="33" applyFont="1" applyFill="1" applyAlignment="1" applyProtection="1">
      <alignment horizontal="center"/>
    </xf>
    <xf numFmtId="10" fontId="7" fillId="0" borderId="2" xfId="64" applyNumberFormat="1" applyFont="1" applyFill="1" applyBorder="1" applyAlignment="1" applyProtection="1">
      <alignment horizontal="center"/>
    </xf>
    <xf numFmtId="170" fontId="3" fillId="0" borderId="0" xfId="33" applyNumberFormat="1" applyFont="1" applyFill="1" applyAlignment="1" applyProtection="1">
      <alignment horizontal="center"/>
    </xf>
    <xf numFmtId="7" fontId="3" fillId="0" borderId="0" xfId="33" applyNumberFormat="1" applyFont="1" applyFill="1" applyProtection="1"/>
    <xf numFmtId="167" fontId="3" fillId="0" borderId="0" xfId="64" applyNumberFormat="1" applyFont="1" applyFill="1" applyProtection="1"/>
    <xf numFmtId="44" fontId="3" fillId="0" borderId="0" xfId="39" applyFont="1" applyFill="1" applyProtection="1"/>
    <xf numFmtId="10" fontId="3" fillId="0" borderId="0" xfId="64" applyNumberFormat="1" applyFont="1" applyFill="1" applyAlignment="1" applyProtection="1">
      <alignment horizontal="left"/>
    </xf>
    <xf numFmtId="174" fontId="3" fillId="0" borderId="0" xfId="39" applyNumberFormat="1" applyFont="1" applyFill="1" applyProtection="1"/>
    <xf numFmtId="164" fontId="3" fillId="0" borderId="0" xfId="64" applyNumberFormat="1" applyFont="1" applyFill="1" applyProtection="1"/>
    <xf numFmtId="0" fontId="41" fillId="0" borderId="0" xfId="53" applyFont="1" applyAlignment="1">
      <alignment horizontal="right"/>
    </xf>
    <xf numFmtId="166" fontId="3" fillId="0" borderId="0" xfId="53" applyNumberFormat="1" applyFont="1"/>
    <xf numFmtId="0" fontId="3" fillId="0" borderId="0" xfId="69" applyFont="1" applyFill="1" applyBorder="1"/>
    <xf numFmtId="0" fontId="3" fillId="0" borderId="0" xfId="69" applyFont="1" applyFill="1" applyBorder="1" applyProtection="1"/>
    <xf numFmtId="0" fontId="7" fillId="0" borderId="0" xfId="69" applyFont="1" applyFill="1" applyBorder="1" applyAlignment="1" applyProtection="1">
      <alignment horizontal="right"/>
    </xf>
    <xf numFmtId="0" fontId="3" fillId="0" borderId="11" xfId="69" applyFont="1" applyFill="1" applyBorder="1" applyAlignment="1" applyProtection="1">
      <alignment horizontal="left"/>
    </xf>
    <xf numFmtId="168" fontId="3" fillId="0" borderId="2" xfId="69" applyNumberFormat="1" applyFont="1" applyFill="1" applyBorder="1" applyProtection="1"/>
    <xf numFmtId="168" fontId="3" fillId="0" borderId="12" xfId="69" applyNumberFormat="1" applyFont="1" applyFill="1" applyBorder="1" applyProtection="1"/>
    <xf numFmtId="168" fontId="3" fillId="0" borderId="0" xfId="69" applyNumberFormat="1" applyFont="1" applyFill="1" applyBorder="1" applyProtection="1"/>
    <xf numFmtId="0" fontId="3" fillId="0" borderId="6" xfId="69" applyFont="1" applyFill="1" applyBorder="1" applyAlignment="1" applyProtection="1">
      <alignment horizontal="left"/>
    </xf>
    <xf numFmtId="0" fontId="7" fillId="0" borderId="11" xfId="69" applyFont="1" applyFill="1" applyBorder="1"/>
    <xf numFmtId="0" fontId="3" fillId="0" borderId="2" xfId="69" applyFont="1" applyFill="1" applyBorder="1"/>
    <xf numFmtId="0" fontId="3" fillId="0" borderId="12" xfId="69" applyFont="1" applyFill="1" applyBorder="1"/>
    <xf numFmtId="0" fontId="3" fillId="0" borderId="6" xfId="69" applyFont="1" applyFill="1" applyBorder="1"/>
    <xf numFmtId="0" fontId="3" fillId="0" borderId="7" xfId="69" applyFont="1" applyFill="1" applyBorder="1"/>
    <xf numFmtId="10" fontId="3" fillId="0" borderId="0" xfId="69" applyNumberFormat="1" applyFont="1" applyFill="1" applyAlignment="1">
      <alignment horizontal="right"/>
    </xf>
    <xf numFmtId="10" fontId="3" fillId="0" borderId="0" xfId="69" applyNumberFormat="1" applyFont="1" applyFill="1"/>
    <xf numFmtId="0" fontId="7" fillId="0" borderId="0" xfId="69" applyFont="1" applyFill="1" applyBorder="1" applyAlignment="1">
      <alignment horizontal="center"/>
    </xf>
    <xf numFmtId="0" fontId="3" fillId="0" borderId="8" xfId="69" applyFont="1" applyFill="1" applyBorder="1"/>
    <xf numFmtId="0" fontId="3" fillId="0" borderId="9" xfId="69" applyFont="1" applyFill="1" applyBorder="1"/>
    <xf numFmtId="0" fontId="3" fillId="0" borderId="2" xfId="69" applyFont="1" applyFill="1" applyBorder="1" applyAlignment="1">
      <alignment horizontal="center"/>
    </xf>
    <xf numFmtId="0" fontId="3" fillId="0" borderId="12" xfId="69" applyFont="1" applyFill="1" applyBorder="1" applyAlignment="1">
      <alignment horizontal="center"/>
    </xf>
    <xf numFmtId="10" fontId="3" fillId="0" borderId="0" xfId="69" applyNumberFormat="1" applyFont="1" applyFill="1" applyBorder="1" applyAlignment="1">
      <alignment horizontal="right"/>
    </xf>
    <xf numFmtId="10" fontId="3" fillId="0" borderId="0" xfId="69" applyNumberFormat="1" applyFont="1" applyFill="1" applyBorder="1"/>
    <xf numFmtId="0" fontId="7" fillId="0" borderId="14" xfId="69" applyFont="1" applyFill="1" applyBorder="1" applyAlignment="1">
      <alignment horizontal="center"/>
    </xf>
    <xf numFmtId="7" fontId="3" fillId="0" borderId="0" xfId="32" applyNumberFormat="1" applyFont="1" applyFill="1" applyBorder="1"/>
    <xf numFmtId="0" fontId="3" fillId="0" borderId="0" xfId="69" applyFont="1" applyFill="1" applyBorder="1" applyAlignment="1">
      <alignment horizontal="center"/>
    </xf>
    <xf numFmtId="0" fontId="3" fillId="0" borderId="7" xfId="69" applyFont="1" applyFill="1" applyBorder="1" applyAlignment="1">
      <alignment horizontal="center"/>
    </xf>
    <xf numFmtId="0" fontId="3" fillId="0" borderId="6" xfId="69" applyFont="1" applyFill="1" applyBorder="1" applyAlignment="1">
      <alignment horizontal="right"/>
    </xf>
    <xf numFmtId="44" fontId="3" fillId="0" borderId="0" xfId="38" applyFont="1" applyFill="1" applyBorder="1"/>
    <xf numFmtId="7" fontId="3" fillId="0" borderId="0" xfId="38" applyNumberFormat="1" applyFont="1" applyFill="1" applyBorder="1"/>
    <xf numFmtId="0" fontId="7" fillId="0" borderId="7" xfId="69" applyFont="1" applyFill="1" applyBorder="1" applyAlignment="1">
      <alignment horizontal="center"/>
    </xf>
    <xf numFmtId="43" fontId="3" fillId="0" borderId="0" xfId="32" applyFont="1" applyFill="1" applyBorder="1"/>
    <xf numFmtId="7" fontId="3" fillId="0" borderId="7" xfId="38" applyNumberFormat="1" applyFont="1" applyFill="1" applyBorder="1"/>
    <xf numFmtId="10" fontId="3" fillId="0" borderId="6" xfId="69" applyNumberFormat="1" applyFont="1" applyFill="1" applyBorder="1"/>
    <xf numFmtId="44" fontId="3" fillId="0" borderId="7" xfId="38" applyFont="1" applyFill="1" applyBorder="1"/>
    <xf numFmtId="0" fontId="3" fillId="0" borderId="13" xfId="69" applyFont="1" applyFill="1" applyBorder="1" applyAlignment="1">
      <alignment horizontal="center"/>
    </xf>
    <xf numFmtId="43" fontId="3" fillId="0" borderId="0" xfId="69" applyNumberFormat="1" applyFont="1" applyFill="1" applyBorder="1"/>
    <xf numFmtId="0" fontId="7" fillId="0" borderId="6" xfId="69" applyFont="1" applyFill="1" applyBorder="1"/>
    <xf numFmtId="0" fontId="7" fillId="0" borderId="0" xfId="69" applyFont="1" applyFill="1" applyBorder="1"/>
    <xf numFmtId="10" fontId="3" fillId="0" borderId="7" xfId="69" applyNumberFormat="1" applyFont="1" applyFill="1" applyBorder="1" applyAlignment="1">
      <alignment horizontal="right"/>
    </xf>
    <xf numFmtId="0" fontId="7" fillId="0" borderId="1" xfId="69" applyFont="1" applyFill="1" applyBorder="1"/>
    <xf numFmtId="44" fontId="7" fillId="0" borderId="0" xfId="69" applyNumberFormat="1" applyFont="1" applyFill="1" applyBorder="1"/>
    <xf numFmtId="0" fontId="3" fillId="0" borderId="0" xfId="69" applyFont="1" applyFill="1" applyBorder="1" applyAlignment="1">
      <alignment horizontal="right"/>
    </xf>
    <xf numFmtId="43" fontId="3" fillId="0" borderId="0" xfId="32" applyFont="1" applyBorder="1"/>
    <xf numFmtId="7" fontId="3" fillId="0" borderId="0" xfId="0" applyNumberFormat="1" applyFont="1" applyFill="1"/>
    <xf numFmtId="0" fontId="41" fillId="37" borderId="0" xfId="69" applyFont="1" applyFill="1" applyAlignment="1">
      <alignment horizontal="center"/>
    </xf>
    <xf numFmtId="0" fontId="41" fillId="37" borderId="0" xfId="69" applyFont="1" applyFill="1"/>
    <xf numFmtId="0" fontId="41" fillId="37" borderId="0" xfId="69" applyFont="1" applyFill="1" applyProtection="1"/>
    <xf numFmtId="0" fontId="41" fillId="37" borderId="0" xfId="53" applyFont="1" applyFill="1" applyBorder="1" applyAlignment="1">
      <alignment horizontal="center"/>
    </xf>
    <xf numFmtId="43" fontId="3" fillId="0" borderId="0" xfId="33" applyFont="1" applyFill="1" applyBorder="1" applyProtection="1"/>
    <xf numFmtId="169" fontId="3" fillId="0" borderId="1" xfId="64" applyNumberFormat="1" applyFont="1" applyBorder="1"/>
    <xf numFmtId="0" fontId="7" fillId="0" borderId="1" xfId="69" applyFont="1" applyFill="1" applyBorder="1" applyAlignment="1" applyProtection="1">
      <alignment horizontal="center"/>
    </xf>
    <xf numFmtId="0" fontId="7" fillId="0" borderId="1" xfId="53" applyFont="1" applyBorder="1" applyAlignment="1">
      <alignment horizontal="center"/>
    </xf>
    <xf numFmtId="0" fontId="0" fillId="0" borderId="0" xfId="0" applyAlignment="1">
      <alignment wrapText="1"/>
    </xf>
    <xf numFmtId="0" fontId="7" fillId="0" borderId="1" xfId="56" applyFont="1" applyFill="1" applyBorder="1" applyAlignment="1" applyProtection="1">
      <alignment horizontal="center"/>
    </xf>
    <xf numFmtId="0" fontId="7" fillId="0" borderId="1" xfId="52" applyFont="1" applyBorder="1" applyAlignment="1">
      <alignment horizontal="center"/>
    </xf>
    <xf numFmtId="0" fontId="43" fillId="0" borderId="0" xfId="0" applyFont="1" applyAlignment="1">
      <alignment horizontal="left" vertical="center" wrapText="1"/>
    </xf>
    <xf numFmtId="0" fontId="20" fillId="4" borderId="29" xfId="0" applyFont="1" applyFill="1" applyBorder="1" applyAlignment="1">
      <alignment vertical="top"/>
    </xf>
    <xf numFmtId="0" fontId="20" fillId="4" borderId="0" xfId="0" applyFont="1" applyFill="1" applyBorder="1" applyAlignment="1">
      <alignment vertical="top"/>
    </xf>
  </cellXfs>
  <cellStyles count="7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omma 3" xfId="30"/>
    <cellStyle name="Comma 4" xfId="31"/>
    <cellStyle name="Comma 4 2" xfId="32"/>
    <cellStyle name="Comma 5" xfId="33"/>
    <cellStyle name="Comma_Aggregare" xfId="34"/>
    <cellStyle name="Currency" xfId="35" builtinId="4"/>
    <cellStyle name="Currency 2" xfId="36"/>
    <cellStyle name="Currency 3" xfId="37"/>
    <cellStyle name="Currency 3 2" xfId="38"/>
    <cellStyle name="Currency 4" xfId="39"/>
    <cellStyle name="Explanatory Text" xfId="40" builtinId="53" customBuiltin="1"/>
    <cellStyle name="Good" xfId="41" builtinId="26" customBuiltin="1"/>
    <cellStyle name="Heading 1" xfId="42" builtinId="16" customBuiltin="1"/>
    <cellStyle name="Heading 2" xfId="43" builtinId="17" customBuiltin="1"/>
    <cellStyle name="Heading 3" xfId="44" builtinId="18" customBuiltin="1"/>
    <cellStyle name="Heading 4" xfId="45" builtinId="19" customBuiltin="1"/>
    <cellStyle name="Input" xfId="46" builtinId="20" customBuiltin="1"/>
    <cellStyle name="Linked Cell" xfId="47" builtinId="24" customBuiltin="1"/>
    <cellStyle name="Neutral" xfId="48" builtinId="28" customBuiltin="1"/>
    <cellStyle name="Normal" xfId="0" builtinId="0"/>
    <cellStyle name="Normal - Style1" xfId="49"/>
    <cellStyle name="Normal 2" xfId="50"/>
    <cellStyle name="Normal 3" xfId="51"/>
    <cellStyle name="Normal 4" xfId="52"/>
    <cellStyle name="Normal 4 2" xfId="53"/>
    <cellStyle name="Normal 4_NMOTR 0512 New Series Added" xfId="54"/>
    <cellStyle name="Normal_Aggregare" xfId="55"/>
    <cellStyle name="Normal_Aggregare 2" xfId="56"/>
    <cellStyle name="Normal_Aggregare 2 2" xfId="69"/>
    <cellStyle name="Normal_sheet" xfId="57"/>
    <cellStyle name="Note 2" xfId="58"/>
    <cellStyle name="Output" xfId="59" builtinId="21" customBuiltin="1"/>
    <cellStyle name="Percent" xfId="60" builtinId="5"/>
    <cellStyle name="Percent 2" xfId="61"/>
    <cellStyle name="Percent 3" xfId="62"/>
    <cellStyle name="Percent 3 2" xfId="63"/>
    <cellStyle name="Percent 4" xfId="64"/>
    <cellStyle name="Percent_Aggregare" xfId="65"/>
    <cellStyle name="Title" xfId="66" builtinId="15" customBuiltin="1"/>
    <cellStyle name="Total" xfId="67" builtinId="25" customBuiltin="1"/>
    <cellStyle name="Warning Text" xfId="68" builtinId="11" customBuiltin="1"/>
  </cellStyles>
  <dxfs count="48">
    <dxf>
      <font>
        <color rgb="FFFF0000"/>
      </font>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nas\Lewtan\SI-1%20(%20N%20)\WORD\Nissan%206.0\Requirements\Due%20Diligence\Floorplan\IR\may10-Floorpl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ILKCW046.NMCORP.Nissan.Biz\QPDBABS\Users\abuczek\Application%20Data\Microsoft\Excel\jul10-Floorplan%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test8\TREASURY\EXCEL\ML%20399\p5001jul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test8\TREASURY\ROBIN\ABS\Warehouse\Interest%20and%20Fees\AccrInt_aug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
      <sheetName val="2010-A"/>
      <sheetName val="Warehouse Series 08-1"/>
      <sheetName val="Pool Data"/>
      <sheetName val="Whse Interest"/>
      <sheetName val="2010-A Interest"/>
      <sheetName val="Waterfall"/>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
      <sheetName val="2010-A"/>
      <sheetName val="Warehouse Series 08-1"/>
      <sheetName val="Pool Data"/>
      <sheetName val="Whse Interest"/>
      <sheetName val="2010-A Interest"/>
      <sheetName val="Waterfall"/>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0"/>
      <sheetName val="NAV1"/>
      <sheetName val="NAV2"/>
      <sheetName val="Svg. Worksheet"/>
      <sheetName val="Accounting Data"/>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mo LIBOR"/>
      <sheetName val="3-mo Average Spread"/>
      <sheetName val="Summary for Settlement"/>
      <sheetName val="Summary for ServRpt"/>
      <sheetName val="Recon for Acctng"/>
      <sheetName val="MLMCI"/>
      <sheetName val="MLBUSA"/>
      <sheetName val="MSAFI"/>
      <sheetName val="CAFCO"/>
      <sheetName val="CRC"/>
      <sheetName val="CHARTA"/>
      <sheetName val="PARCO"/>
      <sheetName val="DFC"/>
      <sheetName val="WINDMILL"/>
      <sheetName val="BARTON"/>
      <sheetName val="SARATOGA"/>
      <sheetName val="Rate Comparisons"/>
      <sheetName val="Prin_Dist_Amt"/>
    </sheetNames>
    <sheetDataSet>
      <sheetData sheetId="0" refreshError="1">
        <row r="1">
          <cell r="F1">
            <v>31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tabSelected="1" workbookViewId="0">
      <selection activeCell="C14" sqref="C14"/>
    </sheetView>
  </sheetViews>
  <sheetFormatPr defaultColWidth="16.5703125" defaultRowHeight="12.75" x14ac:dyDescent="0.2"/>
  <cols>
    <col min="1" max="1" width="16.5703125" style="10"/>
    <col min="2" max="2" width="16.85546875" style="10" bestFit="1" customWidth="1"/>
    <col min="3" max="3" width="19.28515625" style="10" bestFit="1" customWidth="1"/>
    <col min="4" max="4" width="19.140625" style="10" bestFit="1" customWidth="1"/>
    <col min="5" max="5" width="27.7109375" style="10" customWidth="1"/>
    <col min="6" max="6" width="25.140625" style="10" customWidth="1"/>
    <col min="7" max="7" width="23.140625" style="10" customWidth="1"/>
    <col min="8" max="8" width="19.85546875" style="10" customWidth="1"/>
    <col min="9" max="9" width="19.7109375" style="10" bestFit="1" customWidth="1"/>
    <col min="10" max="10" width="19.28515625" style="10" bestFit="1" customWidth="1"/>
    <col min="11" max="11" width="18.85546875" style="10" bestFit="1" customWidth="1"/>
    <col min="12" max="16384" width="16.5703125" style="10"/>
  </cols>
  <sheetData>
    <row r="1" spans="1:19" x14ac:dyDescent="0.2">
      <c r="A1" s="6" t="s">
        <v>87</v>
      </c>
      <c r="B1" s="7"/>
      <c r="C1" s="7"/>
      <c r="D1" s="7"/>
      <c r="E1" s="7"/>
      <c r="F1" s="7"/>
      <c r="G1" s="8"/>
      <c r="H1" s="8"/>
      <c r="I1" s="7"/>
      <c r="J1" s="7"/>
      <c r="K1" s="9"/>
      <c r="L1" s="7"/>
      <c r="S1" s="7"/>
    </row>
    <row r="2" spans="1:19" x14ac:dyDescent="0.2">
      <c r="A2" s="7"/>
      <c r="B2" s="7"/>
      <c r="C2" s="7"/>
      <c r="D2" s="7"/>
      <c r="E2" s="7"/>
      <c r="F2" s="7"/>
      <c r="G2" s="8"/>
      <c r="H2" s="8"/>
      <c r="I2" s="7"/>
      <c r="J2" s="7"/>
      <c r="K2" s="9"/>
      <c r="L2" s="7"/>
      <c r="S2" s="7"/>
    </row>
    <row r="3" spans="1:19" x14ac:dyDescent="0.2">
      <c r="A3" s="11" t="s">
        <v>88</v>
      </c>
      <c r="B3" s="12" t="s">
        <v>89</v>
      </c>
      <c r="C3" s="12" t="s">
        <v>90</v>
      </c>
      <c r="D3" s="13" t="s">
        <v>91</v>
      </c>
      <c r="F3" s="7"/>
      <c r="G3" s="8"/>
      <c r="H3" s="8"/>
      <c r="I3" s="7"/>
      <c r="J3" s="7"/>
      <c r="K3" s="14"/>
      <c r="L3" s="7"/>
      <c r="M3" s="7"/>
    </row>
    <row r="4" spans="1:19" x14ac:dyDescent="0.2">
      <c r="A4" s="15" t="s">
        <v>92</v>
      </c>
      <c r="B4" s="16">
        <v>43070</v>
      </c>
      <c r="C4" s="17">
        <v>43084</v>
      </c>
      <c r="D4" s="18">
        <v>43116</v>
      </c>
      <c r="F4" s="7"/>
      <c r="G4" s="8"/>
      <c r="H4" s="8"/>
      <c r="I4" s="7"/>
      <c r="J4" s="7"/>
      <c r="K4" s="7"/>
      <c r="L4" s="7"/>
      <c r="M4" s="7"/>
    </row>
    <row r="5" spans="1:19" x14ac:dyDescent="0.2">
      <c r="A5" s="15" t="s">
        <v>93</v>
      </c>
      <c r="B5" s="17">
        <v>43100</v>
      </c>
      <c r="C5" s="17">
        <v>43116</v>
      </c>
      <c r="D5" s="18"/>
      <c r="E5" s="7"/>
      <c r="F5" s="7"/>
      <c r="G5" s="7"/>
      <c r="H5" s="7"/>
      <c r="I5" s="7"/>
      <c r="J5" s="7"/>
      <c r="K5" s="7"/>
      <c r="L5" s="19"/>
      <c r="M5" s="7"/>
    </row>
    <row r="6" spans="1:19" x14ac:dyDescent="0.2">
      <c r="A6" s="20" t="s">
        <v>94</v>
      </c>
      <c r="B6" s="21"/>
      <c r="C6" s="21"/>
      <c r="D6" s="22"/>
      <c r="E6" s="7"/>
      <c r="F6" s="7"/>
      <c r="G6" s="7"/>
      <c r="H6" s="7"/>
      <c r="I6" s="7"/>
      <c r="J6" s="7"/>
      <c r="K6" s="7"/>
      <c r="L6" s="19"/>
      <c r="M6" s="7"/>
    </row>
    <row r="7" spans="1:19" x14ac:dyDescent="0.2">
      <c r="A7" s="19"/>
      <c r="B7" s="7"/>
      <c r="C7" s="19"/>
      <c r="D7" s="7"/>
      <c r="E7" s="7"/>
      <c r="F7" s="7"/>
      <c r="G7" s="7"/>
      <c r="H7" s="7"/>
      <c r="I7" s="7"/>
      <c r="J7" s="475"/>
      <c r="K7" s="476"/>
      <c r="L7" s="7"/>
      <c r="M7" s="7"/>
    </row>
    <row r="8" spans="1:19" x14ac:dyDescent="0.2">
      <c r="A8" s="25" t="s">
        <v>95</v>
      </c>
      <c r="B8" s="7"/>
      <c r="C8" s="19"/>
      <c r="E8" s="7"/>
      <c r="G8" s="26"/>
      <c r="H8" s="7"/>
      <c r="I8" s="7"/>
      <c r="J8" s="475"/>
      <c r="K8" s="476"/>
      <c r="L8" s="7"/>
      <c r="M8" s="7"/>
    </row>
    <row r="9" spans="1:19" x14ac:dyDescent="0.2">
      <c r="A9" s="27"/>
      <c r="B9" s="27"/>
      <c r="C9" s="28"/>
      <c r="D9" s="28"/>
      <c r="E9" s="28"/>
      <c r="F9" s="28"/>
      <c r="G9" s="28"/>
      <c r="H9" s="28"/>
      <c r="I9" s="28"/>
      <c r="J9" s="477"/>
      <c r="K9" s="28"/>
      <c r="L9" s="7"/>
      <c r="M9" s="30"/>
      <c r="N9" s="31"/>
      <c r="O9" s="30"/>
      <c r="P9" s="30"/>
      <c r="S9" s="30"/>
    </row>
    <row r="10" spans="1:19" ht="38.25" x14ac:dyDescent="0.2">
      <c r="A10" s="32" t="s">
        <v>96</v>
      </c>
      <c r="B10" s="33"/>
      <c r="C10" s="34" t="s">
        <v>97</v>
      </c>
      <c r="D10" s="34" t="s">
        <v>98</v>
      </c>
      <c r="E10" s="34" t="s">
        <v>99</v>
      </c>
      <c r="F10" s="34" t="s">
        <v>100</v>
      </c>
      <c r="G10" s="34" t="s">
        <v>60</v>
      </c>
      <c r="H10" s="34" t="s">
        <v>101</v>
      </c>
      <c r="I10" s="34" t="s">
        <v>102</v>
      </c>
      <c r="J10" s="34" t="s">
        <v>103</v>
      </c>
      <c r="K10" s="34" t="s">
        <v>104</v>
      </c>
      <c r="L10" s="7"/>
      <c r="M10" s="30"/>
      <c r="N10" s="31"/>
      <c r="O10" s="30"/>
      <c r="P10" s="30"/>
      <c r="S10" s="30"/>
    </row>
    <row r="11" spans="1:19" x14ac:dyDescent="0.2">
      <c r="A11" s="35" t="s">
        <v>234</v>
      </c>
      <c r="B11" s="36"/>
      <c r="C11" s="26">
        <v>900000000</v>
      </c>
      <c r="D11" s="26">
        <v>0</v>
      </c>
      <c r="E11" s="37">
        <v>150000000</v>
      </c>
      <c r="F11" s="37">
        <v>35190000</v>
      </c>
      <c r="G11" s="37">
        <v>185190000</v>
      </c>
      <c r="H11" s="26">
        <v>0</v>
      </c>
      <c r="I11" s="39">
        <v>3289438.3279622197</v>
      </c>
      <c r="J11" s="26">
        <v>188479438.32796222</v>
      </c>
      <c r="K11" s="40">
        <v>3.5087979999999998E-2</v>
      </c>
      <c r="L11" s="41"/>
      <c r="O11" s="42"/>
      <c r="P11" s="42"/>
      <c r="S11" s="42"/>
    </row>
    <row r="12" spans="1:19" x14ac:dyDescent="0.2">
      <c r="A12" s="10" t="s">
        <v>241</v>
      </c>
      <c r="C12" s="26">
        <v>1600000000</v>
      </c>
      <c r="D12" s="26">
        <v>0</v>
      </c>
      <c r="E12" s="37">
        <v>1600000000</v>
      </c>
      <c r="F12" s="37">
        <v>375360000</v>
      </c>
      <c r="G12" s="37">
        <v>1975360000</v>
      </c>
      <c r="H12" s="26">
        <v>0</v>
      </c>
      <c r="I12" s="39">
        <v>35087628.651548147</v>
      </c>
      <c r="J12" s="39">
        <v>2010447628.6515481</v>
      </c>
      <c r="K12" s="40">
        <v>0.37427184000000002</v>
      </c>
      <c r="L12" s="41"/>
      <c r="O12" s="42"/>
      <c r="P12" s="42"/>
      <c r="S12" s="42"/>
    </row>
    <row r="13" spans="1:19" x14ac:dyDescent="0.2">
      <c r="A13" s="10" t="s">
        <v>246</v>
      </c>
      <c r="C13" s="26">
        <v>515000000</v>
      </c>
      <c r="D13" s="26">
        <v>0</v>
      </c>
      <c r="E13" s="37">
        <v>515000000</v>
      </c>
      <c r="F13" s="37">
        <v>120819000</v>
      </c>
      <c r="G13" s="37">
        <v>635819000</v>
      </c>
      <c r="H13" s="26">
        <v>0</v>
      </c>
      <c r="I13" s="39">
        <v>11293838.529653192</v>
      </c>
      <c r="J13" s="39">
        <v>647112838.52965319</v>
      </c>
      <c r="K13" s="40">
        <v>0.12046875</v>
      </c>
      <c r="L13" s="41"/>
      <c r="O13" s="42"/>
      <c r="P13" s="42"/>
      <c r="S13" s="42"/>
    </row>
    <row r="14" spans="1:19" x14ac:dyDescent="0.2">
      <c r="A14" s="10" t="s">
        <v>247</v>
      </c>
      <c r="C14" s="26">
        <v>760000000</v>
      </c>
      <c r="D14" s="26">
        <v>0</v>
      </c>
      <c r="E14" s="37">
        <v>760000000</v>
      </c>
      <c r="F14" s="37">
        <v>178296000</v>
      </c>
      <c r="G14" s="37">
        <v>938296000</v>
      </c>
      <c r="H14" s="26">
        <v>0</v>
      </c>
      <c r="I14" s="39">
        <v>16666655.839229822</v>
      </c>
      <c r="J14" s="39">
        <v>954962655.83922982</v>
      </c>
      <c r="K14" s="40">
        <v>0.17777913000000001</v>
      </c>
      <c r="L14" s="41"/>
      <c r="O14" s="42"/>
      <c r="P14" s="42"/>
      <c r="S14" s="42"/>
    </row>
    <row r="15" spans="1:19" x14ac:dyDescent="0.2">
      <c r="A15" s="10" t="s">
        <v>266</v>
      </c>
      <c r="C15" s="26">
        <v>1250000000</v>
      </c>
      <c r="D15" s="26">
        <v>0</v>
      </c>
      <c r="E15" s="37">
        <v>1250000000</v>
      </c>
      <c r="F15" s="37">
        <v>293210000</v>
      </c>
      <c r="G15" s="37">
        <v>1543210000</v>
      </c>
      <c r="H15" s="26">
        <v>0</v>
      </c>
      <c r="I15" s="39">
        <v>27411519.831606865</v>
      </c>
      <c r="J15" s="39">
        <v>1570621519.8316069</v>
      </c>
      <c r="K15" s="40">
        <v>0.29239229999999999</v>
      </c>
      <c r="L15" s="41"/>
      <c r="O15" s="42"/>
      <c r="P15" s="42"/>
      <c r="S15" s="42"/>
    </row>
    <row r="16" spans="1:19" ht="3" customHeight="1" x14ac:dyDescent="0.2">
      <c r="C16" s="26"/>
      <c r="D16" s="26"/>
      <c r="E16" s="37"/>
      <c r="F16" s="37"/>
      <c r="G16" s="37"/>
      <c r="H16" s="26"/>
      <c r="I16" s="39"/>
      <c r="J16" s="39"/>
      <c r="K16" s="40"/>
      <c r="L16" s="41"/>
      <c r="O16" s="42"/>
      <c r="P16" s="42"/>
      <c r="S16" s="42"/>
    </row>
    <row r="17" spans="1:19" s="49" customFormat="1" x14ac:dyDescent="0.2">
      <c r="A17" s="43" t="s">
        <v>106</v>
      </c>
      <c r="B17" s="44"/>
      <c r="C17" s="45">
        <v>5025000000</v>
      </c>
      <c r="D17" s="46">
        <v>0</v>
      </c>
      <c r="E17" s="334">
        <v>4275000000</v>
      </c>
      <c r="F17" s="334">
        <v>1002875000</v>
      </c>
      <c r="G17" s="334">
        <v>5277875000</v>
      </c>
      <c r="H17" s="46">
        <v>0</v>
      </c>
      <c r="I17" s="46">
        <v>93749081.180000246</v>
      </c>
      <c r="J17" s="46">
        <v>5371624081.1800003</v>
      </c>
      <c r="K17" s="47">
        <v>1</v>
      </c>
      <c r="L17" s="48"/>
      <c r="O17" s="48"/>
      <c r="P17" s="48"/>
      <c r="S17" s="50"/>
    </row>
    <row r="18" spans="1:19" x14ac:dyDescent="0.2">
      <c r="H18" s="51"/>
      <c r="I18" s="51"/>
      <c r="J18" s="51"/>
      <c r="K18" s="52"/>
    </row>
    <row r="19" spans="1:19" x14ac:dyDescent="0.2">
      <c r="A19" s="25" t="s">
        <v>107</v>
      </c>
      <c r="B19" s="7"/>
      <c r="C19" s="19"/>
      <c r="E19" s="7"/>
      <c r="G19" s="26"/>
      <c r="H19" s="9"/>
      <c r="I19" s="9"/>
      <c r="J19" s="9"/>
      <c r="K19" s="40"/>
      <c r="L19" s="7"/>
      <c r="M19" s="7"/>
    </row>
    <row r="20" spans="1:19" x14ac:dyDescent="0.2">
      <c r="A20" s="7"/>
      <c r="B20" s="7"/>
      <c r="C20" s="7"/>
      <c r="D20" s="7"/>
      <c r="E20" s="7"/>
      <c r="F20" s="25"/>
      <c r="G20" s="26"/>
      <c r="H20" s="9"/>
      <c r="I20" s="9"/>
      <c r="J20" s="9"/>
      <c r="K20" s="40"/>
      <c r="L20" s="7"/>
      <c r="M20" s="7"/>
    </row>
    <row r="21" spans="1:19" ht="38.25" x14ac:dyDescent="0.2">
      <c r="A21" s="32" t="s">
        <v>96</v>
      </c>
      <c r="B21" s="33"/>
      <c r="C21" s="34" t="s">
        <v>97</v>
      </c>
      <c r="D21" s="34" t="s">
        <v>98</v>
      </c>
      <c r="E21" s="34" t="s">
        <v>99</v>
      </c>
      <c r="F21" s="34" t="s">
        <v>100</v>
      </c>
      <c r="G21" s="34" t="s">
        <v>60</v>
      </c>
      <c r="H21" s="34" t="s">
        <v>101</v>
      </c>
      <c r="I21" s="34" t="s">
        <v>102</v>
      </c>
      <c r="J21" s="34" t="s">
        <v>103</v>
      </c>
      <c r="K21" s="53" t="s">
        <v>104</v>
      </c>
      <c r="L21" s="7"/>
      <c r="M21" s="30"/>
      <c r="N21" s="31"/>
      <c r="O21" s="30"/>
      <c r="P21" s="30"/>
      <c r="S21" s="30"/>
    </row>
    <row r="22" spans="1:19" x14ac:dyDescent="0.2">
      <c r="A22" s="35" t="s">
        <v>234</v>
      </c>
      <c r="C22" s="26">
        <v>0</v>
      </c>
      <c r="D22" s="26">
        <v>0</v>
      </c>
      <c r="E22" s="26">
        <v>0</v>
      </c>
      <c r="F22" s="55">
        <v>0</v>
      </c>
      <c r="G22" s="26">
        <v>0</v>
      </c>
      <c r="H22" s="26">
        <v>0</v>
      </c>
      <c r="I22" s="56">
        <v>0</v>
      </c>
      <c r="J22" s="26">
        <v>0</v>
      </c>
      <c r="K22" s="40">
        <v>0</v>
      </c>
      <c r="L22" s="41"/>
      <c r="O22" s="42"/>
      <c r="P22" s="42"/>
      <c r="S22" s="42"/>
    </row>
    <row r="23" spans="1:19" x14ac:dyDescent="0.2">
      <c r="A23" s="10" t="s">
        <v>241</v>
      </c>
      <c r="C23" s="36">
        <v>1600000000</v>
      </c>
      <c r="D23" s="36">
        <v>0</v>
      </c>
      <c r="E23" s="36">
        <v>1600000000</v>
      </c>
      <c r="F23" s="55">
        <v>375360000</v>
      </c>
      <c r="G23" s="26">
        <v>1975360000</v>
      </c>
      <c r="H23" s="26">
        <v>0</v>
      </c>
      <c r="I23" s="56">
        <v>119817167.2135036</v>
      </c>
      <c r="J23" s="39">
        <v>2095177167.2135036</v>
      </c>
      <c r="K23" s="40">
        <v>0.38788182999999998</v>
      </c>
      <c r="L23" s="41"/>
      <c r="M23" s="55"/>
      <c r="O23" s="42"/>
      <c r="P23" s="42"/>
      <c r="S23" s="42"/>
    </row>
    <row r="24" spans="1:19" x14ac:dyDescent="0.2">
      <c r="A24" s="10" t="s">
        <v>246</v>
      </c>
      <c r="C24" s="36">
        <v>515000000</v>
      </c>
      <c r="D24" s="36">
        <v>0</v>
      </c>
      <c r="E24" s="36">
        <v>515000000</v>
      </c>
      <c r="F24" s="55">
        <v>120819000</v>
      </c>
      <c r="G24" s="26">
        <v>635819000</v>
      </c>
      <c r="H24" s="26">
        <v>0</v>
      </c>
      <c r="I24" s="56">
        <v>38566182.937564611</v>
      </c>
      <c r="J24" s="39">
        <v>674385182.93756461</v>
      </c>
      <c r="K24" s="40">
        <v>0.12484947</v>
      </c>
      <c r="L24" s="41"/>
      <c r="M24" s="55"/>
      <c r="O24" s="42"/>
      <c r="P24" s="42"/>
      <c r="S24" s="42"/>
    </row>
    <row r="25" spans="1:19" x14ac:dyDescent="0.2">
      <c r="A25" s="10" t="s">
        <v>247</v>
      </c>
      <c r="C25" s="36">
        <v>760000000</v>
      </c>
      <c r="D25" s="36">
        <v>0</v>
      </c>
      <c r="E25" s="36">
        <v>760000000</v>
      </c>
      <c r="F25" s="55">
        <v>178296000</v>
      </c>
      <c r="G25" s="26">
        <v>938296000</v>
      </c>
      <c r="H25" s="26">
        <v>0</v>
      </c>
      <c r="I25" s="56">
        <v>56913158.477603912</v>
      </c>
      <c r="J25" s="39">
        <v>995209158.47760391</v>
      </c>
      <c r="K25" s="40">
        <v>0.18424387</v>
      </c>
      <c r="L25" s="41"/>
      <c r="M25" s="55"/>
      <c r="O25" s="42"/>
      <c r="P25" s="42"/>
      <c r="S25" s="42"/>
    </row>
    <row r="26" spans="1:19" x14ac:dyDescent="0.2">
      <c r="A26" s="10" t="s">
        <v>266</v>
      </c>
      <c r="C26" s="36">
        <v>1250000000</v>
      </c>
      <c r="D26" s="36">
        <v>0</v>
      </c>
      <c r="E26" s="36">
        <v>1250000000</v>
      </c>
      <c r="F26" s="55">
        <v>293210000</v>
      </c>
      <c r="G26" s="26">
        <v>1543210000</v>
      </c>
      <c r="H26" s="26">
        <v>0</v>
      </c>
      <c r="I26" s="56">
        <v>93604761.121328115</v>
      </c>
      <c r="J26" s="39">
        <v>1636814761.1213281</v>
      </c>
      <c r="K26" s="40">
        <v>0.30302483000000002</v>
      </c>
      <c r="L26" s="41"/>
      <c r="M26" s="55"/>
      <c r="O26" s="42"/>
      <c r="P26" s="42"/>
      <c r="S26" s="42"/>
    </row>
    <row r="27" spans="1:19" ht="3" customHeight="1" x14ac:dyDescent="0.2">
      <c r="C27" s="36"/>
      <c r="D27" s="36"/>
      <c r="E27" s="36"/>
      <c r="F27" s="55"/>
      <c r="G27" s="26"/>
      <c r="H27" s="26"/>
      <c r="I27" s="56"/>
      <c r="J27" s="39"/>
      <c r="K27" s="40"/>
      <c r="L27" s="41"/>
      <c r="M27" s="55"/>
      <c r="O27" s="42"/>
      <c r="P27" s="42"/>
      <c r="S27" s="42"/>
    </row>
    <row r="28" spans="1:19" s="49" customFormat="1" x14ac:dyDescent="0.2">
      <c r="A28" s="43" t="s">
        <v>106</v>
      </c>
      <c r="B28" s="44"/>
      <c r="C28" s="58">
        <v>4125000000</v>
      </c>
      <c r="D28" s="58">
        <v>0</v>
      </c>
      <c r="E28" s="58">
        <v>4125000000</v>
      </c>
      <c r="F28" s="58">
        <v>967685000</v>
      </c>
      <c r="G28" s="58">
        <v>5092685000</v>
      </c>
      <c r="H28" s="46">
        <v>0</v>
      </c>
      <c r="I28" s="46">
        <v>308901269.75000024</v>
      </c>
      <c r="J28" s="46">
        <v>5401586269.75</v>
      </c>
      <c r="K28" s="478">
        <v>1</v>
      </c>
      <c r="L28" s="48"/>
      <c r="O28" s="48"/>
      <c r="P28" s="48"/>
      <c r="S28" s="50"/>
    </row>
    <row r="29" spans="1:19" x14ac:dyDescent="0.2">
      <c r="A29" s="60"/>
      <c r="B29" s="61"/>
      <c r="C29" s="36"/>
      <c r="D29" s="36"/>
      <c r="E29" s="36"/>
      <c r="F29" s="36"/>
      <c r="G29" s="36"/>
      <c r="H29" s="36"/>
      <c r="I29" s="36"/>
      <c r="J29" s="36"/>
      <c r="K29" s="62"/>
      <c r="L29" s="26"/>
      <c r="O29" s="26"/>
      <c r="P29" s="26"/>
      <c r="S29" s="54"/>
    </row>
    <row r="30" spans="1:19" x14ac:dyDescent="0.2">
      <c r="A30" s="60"/>
      <c r="B30" s="61"/>
      <c r="C30" s="36"/>
      <c r="D30" s="36"/>
      <c r="E30" s="36"/>
      <c r="F30" s="36"/>
      <c r="G30" s="36"/>
      <c r="H30" s="36"/>
      <c r="I30" s="36"/>
      <c r="J30" s="36"/>
      <c r="K30" s="62"/>
      <c r="L30" s="26"/>
      <c r="O30" s="26"/>
      <c r="P30" s="26"/>
      <c r="S30" s="54"/>
    </row>
    <row r="31" spans="1:19" x14ac:dyDescent="0.2">
      <c r="A31" s="25" t="s">
        <v>108</v>
      </c>
      <c r="B31" s="7"/>
      <c r="C31" s="26"/>
      <c r="D31" s="7"/>
      <c r="E31" s="26"/>
      <c r="F31" s="63"/>
      <c r="G31" s="25" t="s">
        <v>109</v>
      </c>
      <c r="H31" s="7"/>
      <c r="I31" s="7"/>
      <c r="J31" s="7"/>
      <c r="K31" s="9"/>
      <c r="L31" s="7"/>
      <c r="M31" s="7"/>
    </row>
    <row r="32" spans="1:19" x14ac:dyDescent="0.2">
      <c r="A32" s="19" t="s">
        <v>110</v>
      </c>
      <c r="B32" s="7"/>
      <c r="C32" s="26"/>
      <c r="D32" s="26">
        <v>6166893353.6199999</v>
      </c>
      <c r="E32" s="26"/>
      <c r="F32" s="64"/>
      <c r="G32" s="19" t="s">
        <v>111</v>
      </c>
      <c r="H32" s="7"/>
      <c r="I32" s="7"/>
      <c r="J32" s="37">
        <v>17376850.939999998</v>
      </c>
      <c r="K32" s="479"/>
      <c r="L32" s="63"/>
      <c r="M32" s="7"/>
    </row>
    <row r="33" spans="1:13" x14ac:dyDescent="0.2">
      <c r="A33" s="19" t="s">
        <v>112</v>
      </c>
      <c r="B33" s="7"/>
      <c r="C33" s="26"/>
      <c r="D33" s="26">
        <v>2020038680.8</v>
      </c>
      <c r="E33" s="26"/>
      <c r="F33" s="64"/>
      <c r="G33" s="66" t="s">
        <v>113</v>
      </c>
      <c r="H33" s="7"/>
      <c r="I33" s="7"/>
      <c r="J33" s="67">
        <v>18853448.829999998</v>
      </c>
      <c r="K33" s="7"/>
      <c r="L33" s="63"/>
      <c r="M33" s="7"/>
    </row>
    <row r="34" spans="1:13" x14ac:dyDescent="0.2">
      <c r="B34" s="66" t="s">
        <v>40</v>
      </c>
      <c r="C34" s="26"/>
      <c r="D34" s="67">
        <v>2020038680.8</v>
      </c>
      <c r="E34" s="26"/>
      <c r="F34" s="64"/>
      <c r="G34" s="66" t="s">
        <v>114</v>
      </c>
      <c r="J34" s="67">
        <v>-2211341.63</v>
      </c>
      <c r="K34" s="7"/>
      <c r="L34" s="63"/>
      <c r="M34" s="7"/>
    </row>
    <row r="35" spans="1:13" x14ac:dyDescent="0.2">
      <c r="B35" s="66" t="s">
        <v>115</v>
      </c>
      <c r="C35" s="26"/>
      <c r="D35" s="67">
        <v>0</v>
      </c>
      <c r="E35" s="26"/>
      <c r="F35" s="64"/>
      <c r="G35" s="66" t="s">
        <v>116</v>
      </c>
      <c r="H35" s="7"/>
      <c r="I35" s="7"/>
      <c r="J35" s="67">
        <v>0</v>
      </c>
      <c r="K35" s="4"/>
      <c r="L35" s="63"/>
      <c r="M35" s="7"/>
    </row>
    <row r="36" spans="1:13" x14ac:dyDescent="0.2">
      <c r="B36" s="66" t="s">
        <v>117</v>
      </c>
      <c r="C36" s="26"/>
      <c r="D36" s="67">
        <v>0</v>
      </c>
      <c r="E36" s="26"/>
      <c r="F36" s="64"/>
      <c r="G36" s="19" t="s">
        <v>118</v>
      </c>
      <c r="H36" s="7"/>
      <c r="I36" s="7"/>
      <c r="J36" s="26">
        <v>0</v>
      </c>
      <c r="K36" s="4"/>
      <c r="L36" s="63"/>
      <c r="M36" s="7"/>
    </row>
    <row r="37" spans="1:13" x14ac:dyDescent="0.2">
      <c r="A37" s="68" t="s">
        <v>119</v>
      </c>
      <c r="B37" s="7"/>
      <c r="C37" s="7"/>
      <c r="D37" s="26">
        <v>2086452028.8399999</v>
      </c>
      <c r="E37" s="26"/>
      <c r="F37" s="64"/>
      <c r="G37" s="19" t="s">
        <v>120</v>
      </c>
      <c r="H37" s="7"/>
      <c r="I37" s="7"/>
      <c r="J37" s="37">
        <v>734743.74</v>
      </c>
      <c r="K37" s="7"/>
      <c r="L37" s="63"/>
      <c r="M37" s="7"/>
    </row>
    <row r="38" spans="1:13" x14ac:dyDescent="0.2">
      <c r="A38" s="19" t="s">
        <v>121</v>
      </c>
      <c r="B38" s="7"/>
      <c r="C38" s="7"/>
      <c r="D38" s="26">
        <v>0</v>
      </c>
      <c r="E38" s="531"/>
      <c r="F38" s="354"/>
      <c r="G38" s="7"/>
      <c r="H38" s="7"/>
      <c r="I38" s="7"/>
      <c r="J38" s="7"/>
      <c r="K38" s="7"/>
      <c r="L38" s="63"/>
      <c r="M38" s="7"/>
    </row>
    <row r="39" spans="1:13" x14ac:dyDescent="0.2">
      <c r="A39" s="19" t="s">
        <v>122</v>
      </c>
      <c r="B39" s="7"/>
      <c r="C39" s="7"/>
      <c r="D39" s="26">
        <v>72226148.510000005</v>
      </c>
      <c r="E39" s="531"/>
      <c r="F39" s="354">
        <v>0</v>
      </c>
      <c r="G39" s="25" t="s">
        <v>123</v>
      </c>
      <c r="H39" s="7"/>
      <c r="I39" s="7"/>
      <c r="J39" s="7"/>
      <c r="K39" s="7"/>
      <c r="L39" s="63"/>
      <c r="M39" s="7"/>
    </row>
    <row r="40" spans="1:13" x14ac:dyDescent="0.2">
      <c r="A40" s="19" t="s">
        <v>124</v>
      </c>
      <c r="B40" s="7"/>
      <c r="C40" s="7"/>
      <c r="D40" s="26">
        <v>0</v>
      </c>
      <c r="E40" s="4"/>
      <c r="F40" s="355"/>
      <c r="G40" s="7" t="s">
        <v>111</v>
      </c>
      <c r="H40" s="7"/>
      <c r="I40" s="7"/>
      <c r="J40" s="37">
        <v>17376850.939999998</v>
      </c>
      <c r="K40" s="7"/>
      <c r="L40" s="63"/>
      <c r="M40" s="7"/>
    </row>
    <row r="41" spans="1:13" x14ac:dyDescent="0.2">
      <c r="A41" s="25" t="s">
        <v>125</v>
      </c>
      <c r="B41" s="27"/>
      <c r="C41" s="27"/>
      <c r="D41" s="58">
        <v>6161080553.1499996</v>
      </c>
      <c r="E41" s="480" t="s">
        <v>254</v>
      </c>
      <c r="F41" s="339">
        <v>6161080553.1499996</v>
      </c>
      <c r="G41" s="19" t="s">
        <v>144</v>
      </c>
      <c r="H41" s="7"/>
      <c r="I41" s="7"/>
      <c r="J41" s="63">
        <v>5386605175.4650002</v>
      </c>
      <c r="K41" s="7"/>
      <c r="L41" s="63"/>
      <c r="M41" s="7"/>
    </row>
    <row r="42" spans="1:13" x14ac:dyDescent="0.2">
      <c r="A42" s="10" t="s">
        <v>126</v>
      </c>
      <c r="B42" s="7"/>
      <c r="C42" s="7"/>
      <c r="D42" s="26">
        <v>-753388244.12</v>
      </c>
      <c r="E42" s="4"/>
      <c r="F42" s="354"/>
      <c r="G42" s="19" t="s">
        <v>127</v>
      </c>
      <c r="H42" s="7"/>
      <c r="I42" s="475"/>
      <c r="J42" s="70">
        <v>360</v>
      </c>
      <c r="K42" s="7"/>
      <c r="L42" s="63"/>
      <c r="M42" s="7"/>
    </row>
    <row r="43" spans="1:13" x14ac:dyDescent="0.2">
      <c r="A43" s="10" t="s">
        <v>128</v>
      </c>
      <c r="D43" s="26">
        <v>-6106039.2800000003</v>
      </c>
      <c r="E43" s="4"/>
      <c r="F43" s="355"/>
      <c r="G43" s="71" t="s">
        <v>129</v>
      </c>
      <c r="H43" s="71"/>
      <c r="I43" s="481"/>
      <c r="J43" s="71">
        <v>31</v>
      </c>
      <c r="L43" s="63"/>
      <c r="M43" s="7"/>
    </row>
    <row r="44" spans="1:13" x14ac:dyDescent="0.2">
      <c r="A44" s="49" t="s">
        <v>130</v>
      </c>
      <c r="D44" s="73">
        <v>5401586269.75</v>
      </c>
      <c r="E44" s="406"/>
      <c r="F44" s="355"/>
      <c r="G44" s="27" t="s">
        <v>131</v>
      </c>
      <c r="H44" s="27"/>
      <c r="I44" s="27"/>
      <c r="J44" s="74">
        <v>3.7462498505482868E-2</v>
      </c>
      <c r="L44" s="63"/>
      <c r="M44" s="7"/>
    </row>
    <row r="45" spans="1:13" x14ac:dyDescent="0.2">
      <c r="B45" s="55"/>
      <c r="D45" s="406"/>
      <c r="E45" s="480"/>
      <c r="F45" s="63"/>
      <c r="G45" s="19" t="s">
        <v>132</v>
      </c>
      <c r="H45" s="7"/>
      <c r="I45" s="7"/>
      <c r="J45" s="75">
        <v>0.01</v>
      </c>
      <c r="L45" s="63"/>
      <c r="M45" s="7"/>
    </row>
    <row r="46" spans="1:13" x14ac:dyDescent="0.2">
      <c r="A46" s="19" t="s">
        <v>145</v>
      </c>
      <c r="B46" s="7"/>
      <c r="C46" s="7"/>
      <c r="D46" s="55">
        <v>5386605175.4650002</v>
      </c>
      <c r="E46" s="482"/>
      <c r="F46" s="63"/>
      <c r="L46" s="63"/>
      <c r="M46" s="7"/>
    </row>
    <row r="47" spans="1:13" x14ac:dyDescent="0.2">
      <c r="A47" s="19" t="s">
        <v>133</v>
      </c>
      <c r="B47" s="7"/>
      <c r="C47" s="7"/>
      <c r="D47" s="54">
        <v>0.37501146176462052</v>
      </c>
      <c r="E47" s="75"/>
      <c r="F47" s="63"/>
      <c r="L47" s="63"/>
      <c r="M47" s="7"/>
    </row>
    <row r="48" spans="1:13" x14ac:dyDescent="0.2">
      <c r="A48" s="19" t="s">
        <v>134</v>
      </c>
      <c r="B48" s="7"/>
      <c r="C48" s="7"/>
      <c r="D48" s="54">
        <v>0.39624889419999998</v>
      </c>
      <c r="E48" s="77"/>
      <c r="F48" s="63"/>
      <c r="G48" s="19" t="s">
        <v>135</v>
      </c>
      <c r="H48" s="19"/>
      <c r="I48" s="483"/>
      <c r="J48" s="79">
        <v>2.7462498505482866E-2</v>
      </c>
      <c r="K48" s="7"/>
      <c r="L48" s="484"/>
      <c r="M48" s="7"/>
    </row>
    <row r="49" spans="1:13" x14ac:dyDescent="0.2">
      <c r="A49" s="19" t="s">
        <v>136</v>
      </c>
      <c r="B49" s="7"/>
      <c r="C49" s="7"/>
      <c r="D49" s="54">
        <v>0.42298938650000001</v>
      </c>
      <c r="E49" s="77"/>
      <c r="F49" s="63"/>
      <c r="G49" s="35" t="s">
        <v>137</v>
      </c>
      <c r="H49" s="61"/>
      <c r="I49" s="61"/>
      <c r="J49" s="481">
        <v>1.8122970646766171E-2</v>
      </c>
      <c r="K49" s="485"/>
      <c r="L49" s="75"/>
      <c r="M49" s="7"/>
    </row>
    <row r="50" spans="1:13" x14ac:dyDescent="0.2">
      <c r="A50" s="19" t="s">
        <v>138</v>
      </c>
      <c r="B50" s="7"/>
      <c r="C50" s="7"/>
      <c r="D50" s="54">
        <v>0.39808324748820684</v>
      </c>
      <c r="E50" s="26"/>
      <c r="F50" s="63"/>
      <c r="G50" s="60" t="s">
        <v>139</v>
      </c>
      <c r="H50" s="82"/>
      <c r="I50" s="82"/>
      <c r="J50" s="83">
        <v>9.3395278587166952E-3</v>
      </c>
      <c r="L50" s="63"/>
      <c r="M50" s="7"/>
    </row>
    <row r="51" spans="1:13" x14ac:dyDescent="0.2">
      <c r="A51" s="7"/>
      <c r="B51" s="7"/>
      <c r="C51" s="7"/>
      <c r="D51" s="7"/>
      <c r="E51" s="75"/>
      <c r="F51" s="63"/>
      <c r="G51" s="31"/>
      <c r="H51" s="31"/>
      <c r="I51" s="31"/>
      <c r="L51" s="63"/>
      <c r="M51" s="7"/>
    </row>
    <row r="52" spans="1:13" x14ac:dyDescent="0.2">
      <c r="A52" s="19" t="s">
        <v>244</v>
      </c>
      <c r="B52" s="7"/>
      <c r="C52" s="7"/>
      <c r="D52" s="37">
        <v>573768964.95000005</v>
      </c>
      <c r="E52" s="480"/>
      <c r="F52" s="63"/>
      <c r="L52" s="7"/>
      <c r="M52" s="7"/>
    </row>
    <row r="53" spans="1:13" x14ac:dyDescent="0.2">
      <c r="A53" s="19" t="s">
        <v>245</v>
      </c>
      <c r="B53" s="7"/>
      <c r="C53" s="7"/>
      <c r="D53" s="84">
        <v>0.10622230883605893</v>
      </c>
      <c r="E53" s="75"/>
      <c r="F53" s="63"/>
      <c r="G53" s="7"/>
      <c r="H53" s="7"/>
      <c r="I53" s="7"/>
      <c r="J53" s="7"/>
      <c r="K53" s="7"/>
      <c r="L53" s="7"/>
      <c r="M53" s="7"/>
    </row>
    <row r="54" spans="1:13" x14ac:dyDescent="0.2">
      <c r="E54" s="36"/>
      <c r="F54" s="63"/>
      <c r="L54" s="7"/>
      <c r="M54" s="7"/>
    </row>
    <row r="55" spans="1:13" x14ac:dyDescent="0.2">
      <c r="A55" s="19" t="s">
        <v>58</v>
      </c>
      <c r="B55" s="7"/>
      <c r="C55" s="7"/>
      <c r="D55" s="63">
        <v>0</v>
      </c>
      <c r="E55" s="36"/>
      <c r="F55" s="63"/>
      <c r="L55" s="7"/>
      <c r="M55" s="7"/>
    </row>
    <row r="56" spans="1:13" x14ac:dyDescent="0.2">
      <c r="A56" s="7"/>
      <c r="B56" s="7"/>
      <c r="C56" s="7"/>
      <c r="D56" s="7"/>
      <c r="E56" s="85"/>
      <c r="F56" s="63"/>
      <c r="L56" s="7"/>
      <c r="M56" s="7"/>
    </row>
    <row r="57" spans="1:13" x14ac:dyDescent="0.2">
      <c r="A57" s="19" t="s">
        <v>140</v>
      </c>
      <c r="B57" s="7"/>
      <c r="C57" s="7"/>
      <c r="D57" s="37">
        <v>0</v>
      </c>
      <c r="E57" s="7"/>
      <c r="F57" s="63"/>
      <c r="L57" s="7"/>
      <c r="M57" s="7"/>
    </row>
    <row r="58" spans="1:13" x14ac:dyDescent="0.2">
      <c r="A58" s="19" t="s">
        <v>141</v>
      </c>
      <c r="B58" s="61"/>
      <c r="C58" s="61"/>
      <c r="D58" s="26">
        <v>0</v>
      </c>
      <c r="E58" s="26"/>
      <c r="F58" s="63"/>
      <c r="L58" s="7"/>
      <c r="M58" s="7"/>
    </row>
    <row r="59" spans="1:13" x14ac:dyDescent="0.2">
      <c r="A59" s="19" t="s">
        <v>142</v>
      </c>
      <c r="B59" s="61"/>
      <c r="C59" s="61"/>
      <c r="D59" s="75">
        <v>0</v>
      </c>
      <c r="E59" s="26"/>
      <c r="F59" s="63"/>
      <c r="L59" s="7"/>
      <c r="M59" s="7"/>
    </row>
    <row r="60" spans="1:13" x14ac:dyDescent="0.2">
      <c r="A60" s="87"/>
      <c r="B60" s="61"/>
      <c r="C60" s="61"/>
      <c r="D60" s="61"/>
      <c r="E60" s="26"/>
      <c r="F60" s="63"/>
      <c r="L60" s="7"/>
      <c r="M60" s="7"/>
    </row>
    <row r="61" spans="1:13" x14ac:dyDescent="0.2">
      <c r="A61" s="25" t="s">
        <v>227</v>
      </c>
      <c r="B61" s="7"/>
      <c r="C61" s="7"/>
      <c r="D61" s="7"/>
      <c r="F61" s="63"/>
    </row>
    <row r="62" spans="1:13" x14ac:dyDescent="0.2">
      <c r="A62" s="19" t="s">
        <v>112</v>
      </c>
      <c r="B62" s="7"/>
      <c r="C62" s="7"/>
      <c r="D62" s="26">
        <v>2020038680.8</v>
      </c>
      <c r="E62" s="10" t="s">
        <v>265</v>
      </c>
      <c r="F62" s="63"/>
    </row>
    <row r="63" spans="1:13" x14ac:dyDescent="0.2">
      <c r="A63" s="19" t="s">
        <v>111</v>
      </c>
      <c r="B63" s="7"/>
      <c r="C63" s="7"/>
      <c r="D63" s="26">
        <v>17376850.939999998</v>
      </c>
      <c r="E63" s="10" t="s">
        <v>265</v>
      </c>
      <c r="F63" s="63"/>
    </row>
    <row r="64" spans="1:13" x14ac:dyDescent="0.2">
      <c r="A64" s="25" t="s">
        <v>143</v>
      </c>
      <c r="C64" s="27"/>
      <c r="D64" s="58">
        <v>2037415531.74</v>
      </c>
      <c r="F64" s="63"/>
    </row>
  </sheetData>
  <conditionalFormatting sqref="E41">
    <cfRule type="containsText" dxfId="47" priority="3" stopIfTrue="1" operator="containsText" text="Recon Error">
      <formula>NOT(ISERROR(SEARCH("Recon Error",E41)))</formula>
    </cfRule>
    <cfRule type="cellIs" dxfId="46" priority="4" stopIfTrue="1" operator="equal">
      <formula>"Recon Error: Activity &lt;&gt; Balance"</formula>
    </cfRule>
  </conditionalFormatting>
  <conditionalFormatting sqref="E44">
    <cfRule type="containsText" dxfId="45" priority="1" stopIfTrue="1" operator="containsText" text="Recon Error">
      <formula>NOT(ISERROR(SEARCH("Recon Error",E44)))</formula>
    </cfRule>
    <cfRule type="cellIs" dxfId="44" priority="2" stopIfTrue="1" operator="equal">
      <formula>"Recon Error: Activity &lt;&gt; Balance"</formula>
    </cfRule>
  </conditionalFormatting>
  <pageMargins left="0.7" right="0.7" top="0.75" bottom="0.75" header="0.3" footer="0.3"/>
  <pageSetup scale="5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workbookViewId="0">
      <selection activeCell="E15" sqref="E15"/>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248</v>
      </c>
      <c r="C1" s="442"/>
      <c r="D1" s="442"/>
      <c r="E1" s="442"/>
      <c r="F1" s="442"/>
      <c r="G1" s="442"/>
      <c r="H1" s="442"/>
      <c r="I1" s="442"/>
      <c r="J1" s="442"/>
      <c r="K1" s="442"/>
      <c r="M1" s="532">
        <v>3</v>
      </c>
      <c r="N1" s="533" t="s">
        <v>263</v>
      </c>
      <c r="O1" s="533"/>
      <c r="P1" s="534"/>
    </row>
    <row r="2" spans="2:16" s="405" customFormat="1" ht="12.4" customHeight="1" x14ac:dyDescent="0.2">
      <c r="B2" s="442"/>
      <c r="C2" s="442"/>
      <c r="D2" s="442"/>
      <c r="E2" s="442"/>
      <c r="F2" s="442"/>
      <c r="G2" s="442"/>
      <c r="H2" s="442"/>
      <c r="I2" s="442"/>
      <c r="J2" s="442"/>
      <c r="K2" s="442"/>
      <c r="M2" s="535">
        <v>5</v>
      </c>
      <c r="N2" s="533" t="s">
        <v>264</v>
      </c>
      <c r="O2" s="533"/>
      <c r="P2" s="534"/>
    </row>
    <row r="3" spans="2:16" s="405" customFormat="1" ht="12.4" customHeight="1" x14ac:dyDescent="0.2">
      <c r="B3" s="458" t="s">
        <v>149</v>
      </c>
      <c r="C3" s="457" t="s">
        <v>89</v>
      </c>
      <c r="D3" s="457" t="s">
        <v>90</v>
      </c>
      <c r="E3" s="456" t="s">
        <v>91</v>
      </c>
      <c r="F3" s="442"/>
      <c r="G3" s="442"/>
      <c r="H3" s="451" t="s">
        <v>150</v>
      </c>
      <c r="I3" s="450">
        <v>0.15488879999999999</v>
      </c>
      <c r="J3" s="455"/>
      <c r="K3" s="442"/>
      <c r="M3" s="460"/>
    </row>
    <row r="4" spans="2:16" s="405" customFormat="1" x14ac:dyDescent="0.2">
      <c r="B4" s="454" t="s">
        <v>92</v>
      </c>
      <c r="C4" s="453">
        <v>43009</v>
      </c>
      <c r="D4" s="453">
        <v>43024</v>
      </c>
      <c r="E4" s="452">
        <v>43054</v>
      </c>
      <c r="F4" s="442"/>
      <c r="G4" s="442"/>
      <c r="H4" s="451" t="s">
        <v>151</v>
      </c>
      <c r="I4" s="450">
        <v>0.82250000000000001</v>
      </c>
      <c r="J4" s="442"/>
      <c r="K4" s="442"/>
    </row>
    <row r="5" spans="2:16" s="405" customFormat="1" ht="12.4" customHeight="1" x14ac:dyDescent="0.2">
      <c r="B5" s="449" t="s">
        <v>93</v>
      </c>
      <c r="C5" s="448">
        <v>43039</v>
      </c>
      <c r="D5" s="448">
        <v>43054</v>
      </c>
      <c r="E5" s="447"/>
      <c r="F5" s="442"/>
      <c r="G5" s="442"/>
      <c r="H5" s="442"/>
      <c r="I5" s="442"/>
      <c r="J5" s="442"/>
      <c r="K5" s="395"/>
    </row>
    <row r="6" spans="2:16" s="405" customFormat="1" ht="12.4" customHeight="1" x14ac:dyDescent="0.2">
      <c r="B6" s="446" t="s">
        <v>94</v>
      </c>
      <c r="C6" s="445">
        <v>30</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249</v>
      </c>
      <c r="G9" s="474" t="s">
        <v>155</v>
      </c>
      <c r="H9" s="474" t="s">
        <v>149</v>
      </c>
      <c r="I9" s="474" t="s">
        <v>149</v>
      </c>
    </row>
    <row r="10" spans="2:16" x14ac:dyDescent="0.2">
      <c r="F10" s="387"/>
      <c r="G10" s="440">
        <v>43570</v>
      </c>
      <c r="H10" s="440">
        <v>43374</v>
      </c>
      <c r="I10" s="368" t="s">
        <v>156</v>
      </c>
    </row>
    <row r="11" spans="2:16" x14ac:dyDescent="0.2">
      <c r="C11" s="363" t="s">
        <v>10</v>
      </c>
      <c r="E11" s="432">
        <v>515000000</v>
      </c>
      <c r="I11" s="368"/>
    </row>
    <row r="12" spans="2:16" x14ac:dyDescent="0.2">
      <c r="D12" s="486" t="s">
        <v>235</v>
      </c>
      <c r="E12" s="421">
        <v>515000000</v>
      </c>
      <c r="F12" s="440"/>
      <c r="J12" s="363" t="s">
        <v>262</v>
      </c>
    </row>
    <row r="13" spans="2:16" x14ac:dyDescent="0.2">
      <c r="D13" s="353"/>
      <c r="E13" s="421"/>
      <c r="G13" s="439"/>
      <c r="H13" s="439"/>
      <c r="I13" s="439"/>
      <c r="J13" s="439"/>
    </row>
    <row r="14" spans="2:16" x14ac:dyDescent="0.2">
      <c r="B14" s="363" t="s">
        <v>157</v>
      </c>
      <c r="E14" s="422">
        <v>515000000</v>
      </c>
      <c r="H14" s="538" t="s">
        <v>162</v>
      </c>
      <c r="I14" s="538"/>
      <c r="J14" s="538"/>
    </row>
    <row r="15" spans="2:16" x14ac:dyDescent="0.2">
      <c r="B15" s="363" t="s">
        <v>158</v>
      </c>
      <c r="D15" s="437"/>
      <c r="E15" s="432">
        <v>120819000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0</v>
      </c>
      <c r="G18" s="363" t="s">
        <v>146</v>
      </c>
      <c r="H18" s="353" t="s">
        <v>3</v>
      </c>
      <c r="I18" s="422">
        <v>0</v>
      </c>
    </row>
    <row r="19" spans="2:10" x14ac:dyDescent="0.2">
      <c r="B19" s="387" t="s">
        <v>161</v>
      </c>
      <c r="C19" s="387"/>
      <c r="D19" s="435"/>
      <c r="E19" s="436">
        <v>635819000</v>
      </c>
    </row>
    <row r="20" spans="2:10" x14ac:dyDescent="0.2">
      <c r="B20" s="387"/>
      <c r="C20" s="387"/>
      <c r="D20" s="435"/>
      <c r="E20" s="434"/>
      <c r="H20" s="539" t="s">
        <v>169</v>
      </c>
      <c r="I20" s="539"/>
      <c r="J20" s="539"/>
    </row>
    <row r="21" spans="2:10" x14ac:dyDescent="0.2">
      <c r="B21" s="363" t="s">
        <v>60</v>
      </c>
      <c r="D21" s="401"/>
      <c r="E21" s="432">
        <v>635819000</v>
      </c>
      <c r="F21" s="390"/>
      <c r="H21" s="353" t="s">
        <v>236</v>
      </c>
      <c r="I21" s="433">
        <v>30</v>
      </c>
    </row>
    <row r="22" spans="2:10" x14ac:dyDescent="0.2">
      <c r="B22" s="363" t="s">
        <v>102</v>
      </c>
      <c r="E22" s="432">
        <v>248026959.91567087</v>
      </c>
      <c r="F22" s="431"/>
      <c r="H22" s="353" t="s">
        <v>237</v>
      </c>
      <c r="I22" s="427">
        <v>1.23889E-2</v>
      </c>
    </row>
    <row r="23" spans="2:10" x14ac:dyDescent="0.2">
      <c r="E23" s="430"/>
      <c r="F23" s="428"/>
      <c r="H23" s="353" t="s">
        <v>238</v>
      </c>
      <c r="I23" s="537">
        <v>3.0999999999999999E-3</v>
      </c>
    </row>
    <row r="24" spans="2:10" x14ac:dyDescent="0.2">
      <c r="B24" s="387" t="s">
        <v>164</v>
      </c>
      <c r="C24" s="387"/>
      <c r="D24" s="387"/>
      <c r="E24" s="429">
        <v>883845959.91567087</v>
      </c>
      <c r="F24" s="428"/>
      <c r="H24" s="353"/>
      <c r="I24" s="427">
        <v>1.54889E-2</v>
      </c>
    </row>
    <row r="25" spans="2:10" x14ac:dyDescent="0.2">
      <c r="E25" s="390"/>
      <c r="F25" s="365"/>
      <c r="H25" s="353"/>
    </row>
    <row r="26" spans="2:10" x14ac:dyDescent="0.2">
      <c r="B26" s="363" t="s">
        <v>166</v>
      </c>
      <c r="E26" s="390">
        <v>1.7162057474090697</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260</v>
      </c>
      <c r="I30" s="422">
        <v>664731.96</v>
      </c>
      <c r="J30" s="420">
        <v>1.2907416699029126</v>
      </c>
    </row>
    <row r="31" spans="2:10" x14ac:dyDescent="0.2">
      <c r="F31" s="380"/>
      <c r="G31" s="386"/>
      <c r="H31" s="353" t="s">
        <v>261</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1.2907416699029126</v>
      </c>
    </row>
    <row r="34" spans="2:12" x14ac:dyDescent="0.2">
      <c r="B34" s="363" t="s">
        <v>171</v>
      </c>
      <c r="E34" s="379">
        <v>5679146428.75</v>
      </c>
      <c r="F34" s="404"/>
      <c r="G34" s="365"/>
      <c r="K34" s="390">
        <v>1.54889E-2</v>
      </c>
    </row>
    <row r="35" spans="2:12" x14ac:dyDescent="0.2">
      <c r="B35" s="363" t="s">
        <v>112</v>
      </c>
      <c r="E35" s="396">
        <v>-2261267366.8099999</v>
      </c>
      <c r="F35" s="404"/>
      <c r="G35" s="365"/>
      <c r="H35" s="353"/>
      <c r="I35" s="460"/>
      <c r="J35" s="460"/>
    </row>
    <row r="36" spans="2:12" x14ac:dyDescent="0.2">
      <c r="B36" s="363" t="s">
        <v>119</v>
      </c>
      <c r="E36" s="396">
        <v>2333699118.1599998</v>
      </c>
      <c r="F36" s="404"/>
      <c r="G36" s="365"/>
      <c r="H36" s="353"/>
      <c r="I36" s="461"/>
      <c r="J36" s="462"/>
    </row>
    <row r="37" spans="2:12" x14ac:dyDescent="0.2">
      <c r="B37" s="417" t="s">
        <v>121</v>
      </c>
      <c r="E37" s="396">
        <v>739468660.40999997</v>
      </c>
      <c r="F37" s="404"/>
      <c r="G37" s="365"/>
      <c r="H37" s="353"/>
      <c r="I37" s="463"/>
      <c r="J37" s="462"/>
    </row>
    <row r="38" spans="2:12" x14ac:dyDescent="0.2">
      <c r="B38" s="417" t="s">
        <v>122</v>
      </c>
      <c r="E38" s="396">
        <v>0</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536">
        <v>664731.96</v>
      </c>
      <c r="K40" s="408"/>
    </row>
    <row r="41" spans="2:12" x14ac:dyDescent="0.2">
      <c r="B41" s="412" t="s">
        <v>179</v>
      </c>
      <c r="C41" s="412"/>
      <c r="D41" s="412"/>
      <c r="E41" s="411">
        <v>0</v>
      </c>
      <c r="F41" s="404"/>
      <c r="G41" s="365"/>
      <c r="H41" s="410" t="s">
        <v>132</v>
      </c>
      <c r="I41" s="409">
        <v>529849.17000000004</v>
      </c>
      <c r="K41" s="408"/>
    </row>
    <row r="42" spans="2:12" x14ac:dyDescent="0.2">
      <c r="B42" s="405" t="s">
        <v>126</v>
      </c>
      <c r="C42" s="387"/>
      <c r="D42" s="387"/>
      <c r="E42" s="396">
        <v>-779652272.96000004</v>
      </c>
      <c r="F42" s="404"/>
      <c r="G42" s="407"/>
      <c r="H42" s="363" t="s">
        <v>182</v>
      </c>
      <c r="I42" s="406">
        <v>1026613.23</v>
      </c>
      <c r="K42" s="387"/>
      <c r="L42" s="387"/>
    </row>
    <row r="43" spans="2:12" x14ac:dyDescent="0.2">
      <c r="B43" s="405" t="s">
        <v>180</v>
      </c>
      <c r="E43" s="396">
        <v>-5068739.5</v>
      </c>
      <c r="F43" s="404"/>
      <c r="G43" s="365"/>
    </row>
    <row r="44" spans="2:12" x14ac:dyDescent="0.2">
      <c r="B44" s="387" t="s">
        <v>3</v>
      </c>
      <c r="C44" s="387"/>
      <c r="D44" s="387"/>
      <c r="E44" s="403">
        <v>5706325828.0500002</v>
      </c>
      <c r="F44" s="402" t="s">
        <v>146</v>
      </c>
      <c r="G44" s="365"/>
    </row>
    <row r="45" spans="2:12" x14ac:dyDescent="0.2">
      <c r="E45" s="399"/>
      <c r="F45" s="399"/>
      <c r="G45" s="399"/>
    </row>
    <row r="46" spans="2:12" x14ac:dyDescent="0.2">
      <c r="B46" s="371" t="s">
        <v>183</v>
      </c>
      <c r="E46" s="401">
        <v>0.15488879999999999</v>
      </c>
      <c r="F46" s="400"/>
      <c r="G46" s="399"/>
      <c r="H46" s="474" t="s">
        <v>185</v>
      </c>
      <c r="I46" s="474"/>
      <c r="J46" s="474"/>
    </row>
    <row r="47" spans="2:12" x14ac:dyDescent="0.2">
      <c r="E47" s="372"/>
      <c r="G47" s="372"/>
      <c r="K47" s="393"/>
      <c r="L47" s="393"/>
    </row>
    <row r="48" spans="2:12" x14ac:dyDescent="0.2">
      <c r="B48" s="363" t="s">
        <v>184</v>
      </c>
      <c r="E48" s="397">
        <v>5345919872.3000002</v>
      </c>
      <c r="G48" s="396"/>
      <c r="H48" s="353" t="s">
        <v>186</v>
      </c>
      <c r="I48" s="389">
        <v>2575000</v>
      </c>
      <c r="K48" s="393"/>
      <c r="L48" s="393"/>
    </row>
    <row r="49" spans="2:14" x14ac:dyDescent="0.2">
      <c r="B49" s="395" t="s">
        <v>133</v>
      </c>
      <c r="E49" s="390">
        <v>0.42298938645279849</v>
      </c>
      <c r="H49" s="353" t="s">
        <v>188</v>
      </c>
      <c r="I49" s="394">
        <v>2575000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17435348.800000001</v>
      </c>
      <c r="F56" s="378"/>
      <c r="I56" s="377" t="s">
        <v>210</v>
      </c>
      <c r="J56" s="377" t="s">
        <v>173</v>
      </c>
      <c r="M56" s="376"/>
    </row>
    <row r="57" spans="2:14" x14ac:dyDescent="0.2">
      <c r="B57" s="363" t="s">
        <v>190</v>
      </c>
      <c r="E57" s="375">
        <v>0</v>
      </c>
      <c r="F57" s="375"/>
      <c r="H57" s="368" t="s">
        <v>243</v>
      </c>
      <c r="I57" s="374">
        <v>0.10199999999999999</v>
      </c>
      <c r="J57" s="373">
        <v>7.0049999999999999E-3</v>
      </c>
    </row>
    <row r="58" spans="2:14" x14ac:dyDescent="0.2">
      <c r="B58" s="363" t="s">
        <v>118</v>
      </c>
      <c r="E58" s="372">
        <v>0</v>
      </c>
      <c r="F58" s="371"/>
    </row>
    <row r="59" spans="2:14" x14ac:dyDescent="0.2">
      <c r="B59" s="363" t="s">
        <v>191</v>
      </c>
      <c r="E59" s="370">
        <v>17435348.800000001</v>
      </c>
      <c r="F59" s="369"/>
      <c r="H59" s="368" t="s">
        <v>211</v>
      </c>
      <c r="I59" s="367" t="s">
        <v>225</v>
      </c>
      <c r="J59" s="366"/>
    </row>
    <row r="60" spans="2:14" x14ac:dyDescent="0.2">
      <c r="F60" s="365"/>
    </row>
    <row r="61" spans="2:14" x14ac:dyDescent="0.2">
      <c r="H61" s="540" t="s">
        <v>253</v>
      </c>
      <c r="I61" s="540"/>
      <c r="J61" s="373">
        <v>0.56266797733858276</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31" priority="1" operator="equal">
      <formula>"FAIL"</formula>
    </cfRule>
  </conditionalFormatting>
  <pageMargins left="0.5" right="0.5" top="0.5" bottom="0.5" header="0.5" footer="0.5"/>
  <pageSetup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workbookViewId="0">
      <selection activeCell="E15" sqref="E15"/>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250</v>
      </c>
      <c r="C1" s="442"/>
      <c r="D1" s="442"/>
      <c r="E1" s="442"/>
      <c r="F1" s="442"/>
      <c r="G1" s="442"/>
      <c r="H1" s="442"/>
      <c r="I1" s="442"/>
      <c r="J1" s="442"/>
      <c r="K1" s="442"/>
      <c r="M1" s="532">
        <v>4</v>
      </c>
      <c r="N1" s="533" t="s">
        <v>263</v>
      </c>
      <c r="O1" s="533"/>
      <c r="P1" s="534"/>
    </row>
    <row r="2" spans="2:16" s="405" customFormat="1" ht="12.4" customHeight="1" x14ac:dyDescent="0.2">
      <c r="B2" s="442"/>
      <c r="C2" s="442"/>
      <c r="D2" s="442"/>
      <c r="E2" s="442"/>
      <c r="F2" s="442"/>
      <c r="G2" s="442"/>
      <c r="H2" s="442"/>
      <c r="I2" s="442"/>
      <c r="J2" s="442"/>
      <c r="K2" s="442"/>
      <c r="M2" s="535">
        <v>6</v>
      </c>
      <c r="N2" s="533" t="s">
        <v>264</v>
      </c>
      <c r="O2" s="533"/>
      <c r="P2" s="534"/>
    </row>
    <row r="3" spans="2:16" s="405" customFormat="1" ht="12.4" customHeight="1" x14ac:dyDescent="0.2">
      <c r="B3" s="458" t="s">
        <v>149</v>
      </c>
      <c r="C3" s="457" t="s">
        <v>89</v>
      </c>
      <c r="D3" s="457" t="s">
        <v>90</v>
      </c>
      <c r="E3" s="456" t="s">
        <v>91</v>
      </c>
      <c r="F3" s="442"/>
      <c r="G3" s="442"/>
      <c r="H3" s="451" t="s">
        <v>150</v>
      </c>
      <c r="I3" s="450">
        <v>0.22857379999999999</v>
      </c>
      <c r="J3" s="455"/>
      <c r="K3" s="442"/>
    </row>
    <row r="4" spans="2:16" s="405" customFormat="1" x14ac:dyDescent="0.2">
      <c r="B4" s="454" t="s">
        <v>92</v>
      </c>
      <c r="C4" s="453">
        <v>43009</v>
      </c>
      <c r="D4" s="453">
        <v>43024</v>
      </c>
      <c r="E4" s="452">
        <v>43054</v>
      </c>
      <c r="F4" s="442"/>
      <c r="G4" s="442"/>
      <c r="H4" s="451" t="s">
        <v>151</v>
      </c>
      <c r="I4" s="450">
        <v>0.82250000000000001</v>
      </c>
      <c r="J4" s="442"/>
      <c r="K4" s="442"/>
    </row>
    <row r="5" spans="2:16" s="405" customFormat="1" ht="12.4" customHeight="1" x14ac:dyDescent="0.2">
      <c r="B5" s="449" t="s">
        <v>93</v>
      </c>
      <c r="C5" s="448">
        <v>43039</v>
      </c>
      <c r="D5" s="448">
        <v>43054</v>
      </c>
      <c r="E5" s="447"/>
      <c r="F5" s="442"/>
      <c r="G5" s="442"/>
      <c r="H5" s="442"/>
      <c r="I5" s="442"/>
      <c r="J5" s="442"/>
      <c r="K5" s="395"/>
    </row>
    <row r="6" spans="2:16" s="405" customFormat="1" ht="12.4" customHeight="1" x14ac:dyDescent="0.2">
      <c r="B6" s="446" t="s">
        <v>94</v>
      </c>
      <c r="C6" s="445">
        <v>30</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251</v>
      </c>
      <c r="G9" s="474" t="s">
        <v>155</v>
      </c>
      <c r="H9" s="474" t="s">
        <v>149</v>
      </c>
      <c r="I9" s="474" t="s">
        <v>149</v>
      </c>
    </row>
    <row r="10" spans="2:16" x14ac:dyDescent="0.2">
      <c r="F10" s="387"/>
      <c r="G10" s="440">
        <v>43936</v>
      </c>
      <c r="H10" s="440">
        <v>43739</v>
      </c>
      <c r="I10" s="368" t="s">
        <v>156</v>
      </c>
    </row>
    <row r="11" spans="2:16" x14ac:dyDescent="0.2">
      <c r="C11" s="363" t="s">
        <v>10</v>
      </c>
      <c r="E11" s="432">
        <v>760000000</v>
      </c>
      <c r="I11" s="368"/>
    </row>
    <row r="12" spans="2:16" x14ac:dyDescent="0.2">
      <c r="D12" s="353"/>
      <c r="E12" s="421">
        <v>760000000</v>
      </c>
      <c r="F12" s="440"/>
      <c r="J12" s="363" t="s">
        <v>262</v>
      </c>
    </row>
    <row r="13" spans="2:16" x14ac:dyDescent="0.2">
      <c r="D13" s="353"/>
      <c r="E13" s="421"/>
      <c r="G13" s="439"/>
      <c r="H13" s="439"/>
      <c r="I13" s="439"/>
      <c r="J13" s="439"/>
    </row>
    <row r="14" spans="2:16" x14ac:dyDescent="0.2">
      <c r="B14" s="363" t="s">
        <v>157</v>
      </c>
      <c r="E14" s="422">
        <v>760000000</v>
      </c>
      <c r="H14" s="538" t="s">
        <v>162</v>
      </c>
      <c r="I14" s="538"/>
      <c r="J14" s="538"/>
    </row>
    <row r="15" spans="2:16" x14ac:dyDescent="0.2">
      <c r="B15" s="363" t="s">
        <v>158</v>
      </c>
      <c r="D15" s="437"/>
      <c r="E15" s="432">
        <v>178296000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0</v>
      </c>
      <c r="G18" s="363" t="s">
        <v>146</v>
      </c>
      <c r="H18" s="353" t="s">
        <v>3</v>
      </c>
      <c r="I18" s="422">
        <v>0</v>
      </c>
    </row>
    <row r="19" spans="2:10" x14ac:dyDescent="0.2">
      <c r="B19" s="387" t="s">
        <v>161</v>
      </c>
      <c r="C19" s="387"/>
      <c r="D19" s="435"/>
      <c r="E19" s="436">
        <v>938296000</v>
      </c>
    </row>
    <row r="20" spans="2:10" x14ac:dyDescent="0.2">
      <c r="B20" s="387"/>
      <c r="C20" s="387"/>
      <c r="D20" s="435"/>
      <c r="E20" s="434"/>
      <c r="H20" s="539" t="s">
        <v>169</v>
      </c>
      <c r="I20" s="539"/>
      <c r="J20" s="539"/>
    </row>
    <row r="21" spans="2:10" x14ac:dyDescent="0.2">
      <c r="B21" s="363" t="s">
        <v>60</v>
      </c>
      <c r="D21" s="401"/>
      <c r="E21" s="432">
        <v>938296000</v>
      </c>
      <c r="F21" s="390"/>
      <c r="H21" s="353" t="s">
        <v>94</v>
      </c>
      <c r="I21" s="433">
        <v>30</v>
      </c>
    </row>
    <row r="22" spans="2:10" x14ac:dyDescent="0.2">
      <c r="B22" s="363" t="s">
        <v>102</v>
      </c>
      <c r="E22" s="432">
        <v>366020578.55553508</v>
      </c>
      <c r="F22" s="431"/>
      <c r="H22" s="353" t="s">
        <v>148</v>
      </c>
      <c r="I22" s="427">
        <v>1.23889E-2</v>
      </c>
    </row>
    <row r="23" spans="2:10" x14ac:dyDescent="0.2">
      <c r="E23" s="430"/>
      <c r="F23" s="428"/>
      <c r="H23" s="353" t="s">
        <v>172</v>
      </c>
      <c r="I23" s="427">
        <v>4.3E-3</v>
      </c>
    </row>
    <row r="24" spans="2:10" x14ac:dyDescent="0.2">
      <c r="B24" s="387" t="s">
        <v>164</v>
      </c>
      <c r="C24" s="387"/>
      <c r="D24" s="387"/>
      <c r="E24" s="429">
        <v>1304316578.5555351</v>
      </c>
      <c r="F24" s="428"/>
      <c r="H24" s="353"/>
      <c r="I24" s="427">
        <v>1.66889E-2</v>
      </c>
    </row>
    <row r="25" spans="2:10" x14ac:dyDescent="0.2">
      <c r="E25" s="390"/>
      <c r="F25" s="365"/>
      <c r="H25" s="353"/>
    </row>
    <row r="26" spans="2:10" x14ac:dyDescent="0.2">
      <c r="B26" s="363" t="s">
        <v>166</v>
      </c>
      <c r="E26" s="390">
        <v>1.7162060244151778</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175</v>
      </c>
      <c r="I30" s="422">
        <v>1056963.67</v>
      </c>
      <c r="J30" s="420">
        <v>1.3907416710526315</v>
      </c>
    </row>
    <row r="31" spans="2:10" x14ac:dyDescent="0.2">
      <c r="F31" s="380"/>
      <c r="G31" s="386"/>
      <c r="H31" s="353" t="s">
        <v>176</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1.3907416710526315</v>
      </c>
    </row>
    <row r="34" spans="2:12" x14ac:dyDescent="0.2">
      <c r="B34" s="363" t="s">
        <v>171</v>
      </c>
      <c r="E34" s="379">
        <v>5679146428.75</v>
      </c>
      <c r="F34" s="404"/>
      <c r="G34" s="365"/>
      <c r="K34" s="390">
        <v>1.66889E-2</v>
      </c>
    </row>
    <row r="35" spans="2:12" x14ac:dyDescent="0.2">
      <c r="B35" s="363" t="s">
        <v>112</v>
      </c>
      <c r="E35" s="396">
        <v>-2261267366.8099999</v>
      </c>
      <c r="F35" s="404"/>
      <c r="G35" s="365"/>
      <c r="H35" s="353"/>
      <c r="I35" s="460"/>
      <c r="J35" s="460"/>
    </row>
    <row r="36" spans="2:12" x14ac:dyDescent="0.2">
      <c r="B36" s="363" t="s">
        <v>119</v>
      </c>
      <c r="E36" s="396">
        <v>2333699118.1599998</v>
      </c>
      <c r="F36" s="404"/>
      <c r="G36" s="365"/>
      <c r="H36" s="353"/>
      <c r="I36" s="461"/>
      <c r="J36" s="462"/>
    </row>
    <row r="37" spans="2:12" x14ac:dyDescent="0.2">
      <c r="B37" s="417" t="s">
        <v>121</v>
      </c>
      <c r="E37" s="396">
        <v>739468660.40999997</v>
      </c>
      <c r="F37" s="404"/>
      <c r="G37" s="365"/>
      <c r="H37" s="353"/>
      <c r="I37" s="463"/>
      <c r="J37" s="462"/>
    </row>
    <row r="38" spans="2:12" x14ac:dyDescent="0.2">
      <c r="B38" s="417" t="s">
        <v>122</v>
      </c>
      <c r="E38" s="396">
        <v>0</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536">
        <v>1056963.67</v>
      </c>
      <c r="K40" s="408"/>
    </row>
    <row r="41" spans="2:12" x14ac:dyDescent="0.2">
      <c r="B41" s="412" t="s">
        <v>179</v>
      </c>
      <c r="C41" s="412"/>
      <c r="D41" s="412"/>
      <c r="E41" s="411">
        <v>0</v>
      </c>
      <c r="F41" s="404"/>
      <c r="G41" s="365"/>
      <c r="H41" s="410" t="s">
        <v>132</v>
      </c>
      <c r="I41" s="409">
        <v>781913.33</v>
      </c>
      <c r="K41" s="408"/>
    </row>
    <row r="42" spans="2:12" x14ac:dyDescent="0.2">
      <c r="B42" s="405" t="s">
        <v>126</v>
      </c>
      <c r="C42" s="387"/>
      <c r="D42" s="387"/>
      <c r="E42" s="396">
        <v>-779652272.96000004</v>
      </c>
      <c r="F42" s="404"/>
      <c r="G42" s="407"/>
      <c r="H42" s="363" t="s">
        <v>182</v>
      </c>
      <c r="I42" s="406">
        <v>1439002.58</v>
      </c>
      <c r="K42" s="387"/>
      <c r="L42" s="387"/>
    </row>
    <row r="43" spans="2:12" x14ac:dyDescent="0.2">
      <c r="B43" s="405" t="s">
        <v>180</v>
      </c>
      <c r="E43" s="396">
        <v>-5068739.5</v>
      </c>
      <c r="F43" s="404"/>
      <c r="G43" s="365"/>
    </row>
    <row r="44" spans="2:12" x14ac:dyDescent="0.2">
      <c r="B44" s="387" t="s">
        <v>3</v>
      </c>
      <c r="C44" s="387"/>
      <c r="D44" s="387"/>
      <c r="E44" s="403">
        <v>5706325828.0500002</v>
      </c>
      <c r="F44" s="402" t="s">
        <v>146</v>
      </c>
      <c r="G44" s="365"/>
    </row>
    <row r="45" spans="2:12" x14ac:dyDescent="0.2">
      <c r="E45" s="399"/>
      <c r="F45" s="399"/>
      <c r="G45" s="399"/>
    </row>
    <row r="46" spans="2:12" x14ac:dyDescent="0.2">
      <c r="B46" s="371" t="s">
        <v>183</v>
      </c>
      <c r="E46" s="401">
        <v>0.22857379999999999</v>
      </c>
      <c r="F46" s="400"/>
      <c r="G46" s="399"/>
      <c r="H46" s="474" t="s">
        <v>185</v>
      </c>
      <c r="I46" s="474"/>
      <c r="J46" s="474"/>
    </row>
    <row r="47" spans="2:12" x14ac:dyDescent="0.2">
      <c r="E47" s="372"/>
      <c r="G47" s="372"/>
      <c r="K47" s="393"/>
      <c r="L47" s="393"/>
    </row>
    <row r="48" spans="2:12" x14ac:dyDescent="0.2">
      <c r="B48" s="363" t="s">
        <v>184</v>
      </c>
      <c r="E48" s="397">
        <v>5345919872.3000002</v>
      </c>
      <c r="G48" s="396"/>
      <c r="H48" s="353" t="s">
        <v>186</v>
      </c>
      <c r="I48" s="389">
        <v>3800000</v>
      </c>
      <c r="K48" s="393"/>
      <c r="L48" s="393"/>
    </row>
    <row r="49" spans="2:14" x14ac:dyDescent="0.2">
      <c r="B49" s="395" t="s">
        <v>133</v>
      </c>
      <c r="E49" s="390">
        <v>0.42298938645279849</v>
      </c>
      <c r="H49" s="353" t="s">
        <v>188</v>
      </c>
      <c r="I49" s="394">
        <v>3800000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17435348.800000001</v>
      </c>
      <c r="F56" s="378"/>
      <c r="I56" s="377" t="s">
        <v>210</v>
      </c>
      <c r="J56" s="377" t="s">
        <v>173</v>
      </c>
      <c r="M56" s="376"/>
    </row>
    <row r="57" spans="2:14" x14ac:dyDescent="0.2">
      <c r="B57" s="363" t="s">
        <v>190</v>
      </c>
      <c r="E57" s="375">
        <v>0</v>
      </c>
      <c r="F57" s="375"/>
      <c r="H57" s="368" t="s">
        <v>243</v>
      </c>
      <c r="I57" s="374">
        <v>0.10199999999999999</v>
      </c>
      <c r="J57" s="373">
        <v>7.0049999999999999E-3</v>
      </c>
    </row>
    <row r="58" spans="2:14" x14ac:dyDescent="0.2">
      <c r="B58" s="363" t="s">
        <v>118</v>
      </c>
      <c r="E58" s="372">
        <v>0</v>
      </c>
      <c r="F58" s="371"/>
    </row>
    <row r="59" spans="2:14" x14ac:dyDescent="0.2">
      <c r="B59" s="363" t="s">
        <v>191</v>
      </c>
      <c r="E59" s="370">
        <v>17435348.800000001</v>
      </c>
      <c r="F59" s="369"/>
      <c r="H59" s="368" t="s">
        <v>211</v>
      </c>
      <c r="I59" s="367" t="s">
        <v>225</v>
      </c>
      <c r="J59" s="366"/>
    </row>
    <row r="60" spans="2:14" x14ac:dyDescent="0.2">
      <c r="F60" s="365"/>
    </row>
    <row r="61" spans="2:14" x14ac:dyDescent="0.2">
      <c r="H61" s="540" t="s">
        <v>253</v>
      </c>
      <c r="I61" s="540"/>
      <c r="J61" s="373">
        <v>0.56266797733858276</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30" priority="1" operator="equal">
      <formula>"FAIL"</formula>
    </cfRule>
  </conditionalFormatting>
  <pageMargins left="0.5" right="0.5" top="0.5" bottom="0.5" header="0.5" footer="0.5"/>
  <pageSetup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workbookViewId="0">
      <selection activeCell="C14" sqref="C14"/>
    </sheetView>
  </sheetViews>
  <sheetFormatPr defaultColWidth="19.85546875" defaultRowHeight="12.75" x14ac:dyDescent="0.2"/>
  <cols>
    <col min="1" max="16384" width="19.85546875" style="405"/>
  </cols>
  <sheetData>
    <row r="1" spans="1:15" x14ac:dyDescent="0.2">
      <c r="A1" s="459" t="s">
        <v>87</v>
      </c>
      <c r="B1" s="442"/>
      <c r="C1" s="442"/>
      <c r="D1" s="442"/>
      <c r="I1" s="442"/>
      <c r="J1" s="442"/>
      <c r="K1" s="442"/>
    </row>
    <row r="2" spans="1:15" ht="12.4" customHeight="1" x14ac:dyDescent="0.2">
      <c r="A2" s="442"/>
      <c r="B2" s="442"/>
      <c r="C2" s="442"/>
      <c r="D2" s="442"/>
      <c r="G2" s="488"/>
      <c r="H2" s="488"/>
      <c r="I2" s="489"/>
      <c r="J2" s="489"/>
      <c r="K2" s="489"/>
      <c r="L2" s="488"/>
      <c r="M2" s="488"/>
    </row>
    <row r="3" spans="1:15" ht="12.4" customHeight="1" x14ac:dyDescent="0.2">
      <c r="A3" s="458" t="s">
        <v>149</v>
      </c>
      <c r="B3" s="457" t="s">
        <v>89</v>
      </c>
      <c r="C3" s="457" t="s">
        <v>90</v>
      </c>
      <c r="D3" s="456" t="s">
        <v>91</v>
      </c>
      <c r="G3" s="488"/>
      <c r="H3" s="488"/>
      <c r="I3" s="490"/>
      <c r="J3" s="490"/>
      <c r="K3" s="490"/>
      <c r="L3" s="488"/>
      <c r="M3" s="488"/>
    </row>
    <row r="4" spans="1:15" ht="12.4" customHeight="1" x14ac:dyDescent="0.2">
      <c r="A4" s="491" t="s">
        <v>92</v>
      </c>
      <c r="B4" s="492">
        <v>43009</v>
      </c>
      <c r="C4" s="492">
        <v>43024</v>
      </c>
      <c r="D4" s="493">
        <v>43054</v>
      </c>
      <c r="G4" s="488"/>
      <c r="H4" s="488"/>
      <c r="I4" s="494"/>
      <c r="J4" s="494"/>
      <c r="K4" s="494"/>
      <c r="L4" s="488"/>
      <c r="M4" s="488"/>
    </row>
    <row r="5" spans="1:15" ht="12.4" customHeight="1" x14ac:dyDescent="0.2">
      <c r="A5" s="495" t="s">
        <v>93</v>
      </c>
      <c r="B5" s="494">
        <v>43039</v>
      </c>
      <c r="C5" s="494">
        <v>43054</v>
      </c>
      <c r="D5" s="447"/>
      <c r="G5" s="488"/>
      <c r="H5" s="488"/>
      <c r="I5" s="494"/>
      <c r="J5" s="494"/>
      <c r="K5" s="494"/>
      <c r="L5" s="488"/>
      <c r="M5" s="488"/>
    </row>
    <row r="6" spans="1:15" ht="12.4" customHeight="1" x14ac:dyDescent="0.2">
      <c r="A6" s="446" t="s">
        <v>94</v>
      </c>
      <c r="B6" s="444"/>
      <c r="C6" s="444"/>
      <c r="D6" s="443"/>
      <c r="G6" s="488"/>
      <c r="H6" s="488"/>
      <c r="I6" s="488"/>
      <c r="J6" s="489"/>
      <c r="K6" s="489"/>
      <c r="L6" s="488"/>
      <c r="M6" s="488"/>
    </row>
    <row r="7" spans="1:15" x14ac:dyDescent="0.2">
      <c r="G7" s="488"/>
      <c r="H7" s="488"/>
      <c r="I7" s="488"/>
      <c r="J7" s="488"/>
      <c r="K7" s="488"/>
      <c r="L7" s="488"/>
      <c r="M7" s="488"/>
    </row>
    <row r="8" spans="1:15" x14ac:dyDescent="0.2">
      <c r="A8" s="496" t="s">
        <v>200</v>
      </c>
      <c r="B8" s="497"/>
      <c r="C8" s="497"/>
      <c r="D8" s="497"/>
      <c r="E8" s="497"/>
      <c r="F8" s="497"/>
      <c r="G8" s="498"/>
      <c r="H8" s="488"/>
      <c r="I8" s="488"/>
      <c r="J8" s="488"/>
      <c r="K8" s="488"/>
      <c r="L8" s="488"/>
      <c r="M8" s="488"/>
    </row>
    <row r="9" spans="1:15" x14ac:dyDescent="0.2">
      <c r="A9" s="496"/>
      <c r="B9" s="497"/>
      <c r="C9" s="497"/>
      <c r="D9" s="497"/>
      <c r="E9" s="497"/>
      <c r="F9" s="497"/>
      <c r="G9" s="498"/>
      <c r="H9" s="488"/>
      <c r="I9" s="488"/>
      <c r="J9" s="488"/>
      <c r="K9" s="488"/>
      <c r="L9" s="488"/>
      <c r="M9" s="488"/>
    </row>
    <row r="10" spans="1:15" ht="25.5" x14ac:dyDescent="0.2">
      <c r="A10" s="499"/>
      <c r="B10" s="221" t="s">
        <v>201</v>
      </c>
      <c r="C10" s="222" t="s">
        <v>202</v>
      </c>
      <c r="D10" s="222" t="s">
        <v>210</v>
      </c>
      <c r="E10" s="222" t="s">
        <v>230</v>
      </c>
      <c r="F10" s="223"/>
      <c r="G10" s="500"/>
      <c r="H10" s="223"/>
      <c r="I10" s="488"/>
      <c r="J10" s="488"/>
      <c r="K10" s="488"/>
      <c r="L10" s="488"/>
      <c r="M10" s="488"/>
    </row>
    <row r="11" spans="1:15" x14ac:dyDescent="0.2">
      <c r="A11" s="499"/>
      <c r="B11" s="224" t="s">
        <v>203</v>
      </c>
      <c r="C11" s="225">
        <v>203004139.90000001</v>
      </c>
      <c r="D11" s="226">
        <v>0.1</v>
      </c>
      <c r="E11" s="227">
        <v>0</v>
      </c>
      <c r="F11" s="227"/>
      <c r="G11" s="500"/>
      <c r="H11" s="228"/>
      <c r="I11" s="488"/>
      <c r="J11" s="488"/>
      <c r="K11" s="488"/>
      <c r="L11" s="488"/>
      <c r="M11" s="488"/>
    </row>
    <row r="12" spans="1:15" x14ac:dyDescent="0.2">
      <c r="A12" s="499"/>
      <c r="B12" s="224"/>
      <c r="C12" s="225"/>
      <c r="D12" s="226"/>
      <c r="E12" s="227"/>
      <c r="F12" s="227"/>
      <c r="G12" s="500"/>
      <c r="H12" s="228"/>
      <c r="I12" s="488"/>
      <c r="J12" s="488" t="s">
        <v>262</v>
      </c>
      <c r="K12" s="488"/>
      <c r="L12" s="488"/>
      <c r="M12" s="488"/>
    </row>
    <row r="13" spans="1:15" x14ac:dyDescent="0.2">
      <c r="A13" s="499"/>
      <c r="B13" s="224" t="s">
        <v>204</v>
      </c>
      <c r="C13" s="225">
        <v>158231306.40000001</v>
      </c>
      <c r="D13" s="229">
        <v>0.04</v>
      </c>
      <c r="E13" s="227">
        <v>0</v>
      </c>
      <c r="F13" s="227"/>
      <c r="G13" s="500"/>
      <c r="H13" s="228"/>
      <c r="I13" s="488"/>
      <c r="M13" s="501"/>
      <c r="N13" s="502"/>
      <c r="O13" s="503"/>
    </row>
    <row r="14" spans="1:15" x14ac:dyDescent="0.2">
      <c r="A14" s="499"/>
      <c r="B14" s="224" t="s">
        <v>205</v>
      </c>
      <c r="C14" s="225">
        <v>107955428.8</v>
      </c>
      <c r="D14" s="229">
        <v>3.5000000000000003E-2</v>
      </c>
      <c r="E14" s="227">
        <v>0</v>
      </c>
      <c r="F14" s="227"/>
      <c r="G14" s="500"/>
      <c r="H14" s="228"/>
      <c r="I14" s="488"/>
      <c r="J14" s="488"/>
      <c r="K14" s="488"/>
      <c r="L14" s="488"/>
      <c r="M14" s="488"/>
    </row>
    <row r="15" spans="1:15" x14ac:dyDescent="0.2">
      <c r="A15" s="499"/>
      <c r="B15" s="224" t="s">
        <v>206</v>
      </c>
      <c r="C15" s="233">
        <v>59843145.149999999</v>
      </c>
      <c r="D15" s="229">
        <v>3.2500000000000001E-2</v>
      </c>
      <c r="E15" s="227">
        <v>0</v>
      </c>
      <c r="F15" s="227"/>
      <c r="G15" s="500"/>
      <c r="H15" s="228"/>
      <c r="I15" s="488"/>
      <c r="J15" s="488"/>
      <c r="K15" s="488"/>
      <c r="L15" s="488"/>
      <c r="M15" s="488"/>
    </row>
    <row r="16" spans="1:15" x14ac:dyDescent="0.2">
      <c r="A16" s="499"/>
      <c r="B16" s="224"/>
      <c r="C16" s="233"/>
      <c r="D16" s="226"/>
      <c r="E16" s="227"/>
      <c r="F16" s="227"/>
      <c r="G16" s="500"/>
      <c r="H16" s="228"/>
      <c r="I16" s="488"/>
      <c r="J16" s="488"/>
      <c r="K16" s="488"/>
      <c r="L16" s="488"/>
      <c r="M16" s="488"/>
    </row>
    <row r="17" spans="1:13" x14ac:dyDescent="0.2">
      <c r="A17" s="499"/>
      <c r="B17" s="224" t="s">
        <v>207</v>
      </c>
      <c r="C17" s="233">
        <v>51757516.670000002</v>
      </c>
      <c r="D17" s="229">
        <v>2.5000000000000001E-2</v>
      </c>
      <c r="E17" s="227">
        <v>0</v>
      </c>
      <c r="F17" s="227"/>
      <c r="G17" s="500"/>
      <c r="H17" s="228"/>
      <c r="I17" s="488"/>
      <c r="J17" s="488"/>
      <c r="K17" s="488"/>
      <c r="L17" s="488"/>
      <c r="M17" s="488"/>
    </row>
    <row r="18" spans="1:13" x14ac:dyDescent="0.2">
      <c r="A18" s="499"/>
      <c r="B18" s="224"/>
      <c r="C18" s="233">
        <v>0</v>
      </c>
      <c r="D18" s="229">
        <v>0.02</v>
      </c>
      <c r="E18" s="227">
        <v>0</v>
      </c>
      <c r="F18" s="227"/>
      <c r="G18" s="500"/>
      <c r="H18" s="228"/>
      <c r="I18" s="488"/>
      <c r="J18" s="488"/>
      <c r="K18" s="488"/>
      <c r="L18" s="488"/>
      <c r="M18" s="488"/>
    </row>
    <row r="19" spans="1:13" x14ac:dyDescent="0.2">
      <c r="A19" s="499"/>
      <c r="B19" s="224"/>
      <c r="C19" s="233">
        <v>0</v>
      </c>
      <c r="D19" s="234">
        <v>0.02</v>
      </c>
      <c r="E19" s="235">
        <v>0</v>
      </c>
      <c r="F19" s="227"/>
      <c r="G19" s="500"/>
      <c r="H19" s="228"/>
      <c r="I19" s="488"/>
      <c r="J19" s="488"/>
      <c r="K19" s="488"/>
      <c r="L19" s="488"/>
      <c r="M19" s="488"/>
    </row>
    <row r="20" spans="1:13" x14ac:dyDescent="0.2">
      <c r="A20" s="499"/>
      <c r="B20" s="236"/>
      <c r="C20" s="237">
        <v>580791536.91999996</v>
      </c>
      <c r="D20" s="238"/>
      <c r="E20" s="488"/>
      <c r="F20" s="227"/>
      <c r="G20" s="262"/>
      <c r="H20" s="227"/>
      <c r="I20" s="488"/>
      <c r="J20" s="488"/>
      <c r="K20" s="488"/>
      <c r="L20" s="488"/>
      <c r="M20" s="488"/>
    </row>
    <row r="21" spans="1:13" x14ac:dyDescent="0.2">
      <c r="A21" s="499"/>
      <c r="B21" s="224"/>
      <c r="C21" s="224"/>
      <c r="D21" s="224"/>
      <c r="E21" s="488"/>
      <c r="F21" s="224"/>
      <c r="G21" s="347"/>
      <c r="H21" s="239"/>
      <c r="I21" s="488"/>
      <c r="J21" s="488"/>
      <c r="K21" s="488"/>
      <c r="L21" s="488"/>
      <c r="M21" s="488"/>
    </row>
    <row r="22" spans="1:13" x14ac:dyDescent="0.2">
      <c r="A22" s="504"/>
      <c r="B22" s="444"/>
      <c r="C22" s="241" t="s">
        <v>208</v>
      </c>
      <c r="D22" s="444"/>
      <c r="E22" s="242">
        <v>0</v>
      </c>
      <c r="F22" s="444"/>
      <c r="G22" s="505"/>
      <c r="H22" s="225"/>
      <c r="I22" s="488"/>
      <c r="J22" s="488"/>
      <c r="K22" s="488"/>
      <c r="L22" s="488"/>
      <c r="M22" s="488"/>
    </row>
    <row r="23" spans="1:13" x14ac:dyDescent="0.2">
      <c r="G23" s="488"/>
      <c r="H23" s="488"/>
      <c r="I23" s="488"/>
      <c r="J23" s="488"/>
      <c r="K23" s="488"/>
      <c r="L23" s="488"/>
      <c r="M23" s="488"/>
    </row>
    <row r="24" spans="1:13" x14ac:dyDescent="0.2">
      <c r="A24" s="496" t="s">
        <v>209</v>
      </c>
      <c r="B24" s="497"/>
      <c r="C24" s="506" t="s">
        <v>210</v>
      </c>
      <c r="D24" s="506" t="s">
        <v>173</v>
      </c>
      <c r="E24" s="507" t="s">
        <v>211</v>
      </c>
      <c r="G24" s="488"/>
      <c r="H24" s="488"/>
      <c r="I24" s="488"/>
      <c r="J24" s="488"/>
      <c r="K24" s="488"/>
      <c r="L24" s="488"/>
      <c r="M24" s="488"/>
    </row>
    <row r="25" spans="1:13" x14ac:dyDescent="0.2">
      <c r="A25" s="499"/>
      <c r="B25" s="488"/>
      <c r="C25" s="488"/>
      <c r="D25" s="488"/>
      <c r="E25" s="500"/>
      <c r="G25" s="488"/>
      <c r="H25" s="488"/>
      <c r="I25" s="488"/>
      <c r="J25" s="488"/>
      <c r="K25" s="488"/>
      <c r="L25" s="488"/>
      <c r="M25" s="488"/>
    </row>
    <row r="26" spans="1:13" x14ac:dyDescent="0.2">
      <c r="A26" s="499" t="s">
        <v>212</v>
      </c>
      <c r="B26" s="488"/>
      <c r="C26" s="508">
        <v>0.25</v>
      </c>
      <c r="D26" s="509">
        <v>0.39941396545093283</v>
      </c>
      <c r="E26" s="510" t="s">
        <v>225</v>
      </c>
      <c r="G26" s="488"/>
      <c r="H26" s="488"/>
      <c r="I26" s="488"/>
      <c r="J26" s="488"/>
      <c r="K26" s="488"/>
      <c r="L26" s="488"/>
      <c r="M26" s="488"/>
    </row>
    <row r="27" spans="1:13" x14ac:dyDescent="0.2">
      <c r="A27" s="499"/>
      <c r="B27" s="488"/>
      <c r="C27" s="488"/>
      <c r="D27" s="488"/>
      <c r="E27" s="500"/>
      <c r="G27" s="488"/>
      <c r="H27" s="488"/>
      <c r="I27" s="488"/>
      <c r="J27" s="488"/>
      <c r="K27" s="488"/>
      <c r="L27" s="488"/>
      <c r="M27" s="488"/>
    </row>
    <row r="28" spans="1:13" x14ac:dyDescent="0.2">
      <c r="A28" s="499" t="s">
        <v>158</v>
      </c>
      <c r="B28" s="488"/>
      <c r="C28" s="511">
        <v>744855000</v>
      </c>
      <c r="D28" s="511">
        <v>744855000</v>
      </c>
      <c r="E28" s="510" t="s">
        <v>225</v>
      </c>
      <c r="G28" s="496" t="s">
        <v>98</v>
      </c>
      <c r="H28" s="497"/>
      <c r="I28" s="506"/>
      <c r="J28" s="507"/>
      <c r="K28" s="512"/>
      <c r="L28" s="512"/>
      <c r="M28" s="512"/>
    </row>
    <row r="29" spans="1:13" x14ac:dyDescent="0.2">
      <c r="A29" s="504"/>
      <c r="B29" s="444"/>
      <c r="C29" s="444"/>
      <c r="D29" s="444"/>
      <c r="E29" s="505"/>
      <c r="G29" s="499"/>
      <c r="H29" s="512" t="s">
        <v>213</v>
      </c>
      <c r="I29" s="512" t="s">
        <v>214</v>
      </c>
      <c r="J29" s="513" t="s">
        <v>211</v>
      </c>
      <c r="M29" s="512"/>
    </row>
    <row r="30" spans="1:13" x14ac:dyDescent="0.2">
      <c r="A30" s="488"/>
      <c r="B30" s="488"/>
      <c r="C30" s="509"/>
      <c r="D30" s="509"/>
      <c r="E30" s="503"/>
      <c r="G30" s="499"/>
      <c r="H30" s="512"/>
      <c r="I30" s="512"/>
      <c r="J30" s="513"/>
      <c r="M30" s="512"/>
    </row>
    <row r="31" spans="1:13" x14ac:dyDescent="0.2">
      <c r="A31" s="496" t="s">
        <v>215</v>
      </c>
      <c r="B31" s="497"/>
      <c r="C31" s="497"/>
      <c r="D31" s="497"/>
      <c r="E31" s="498"/>
      <c r="G31" s="499"/>
      <c r="H31" s="488"/>
      <c r="I31" s="488"/>
      <c r="J31" s="500"/>
    </row>
    <row r="32" spans="1:13" x14ac:dyDescent="0.2">
      <c r="A32" s="514"/>
      <c r="B32" s="488"/>
      <c r="C32" s="488"/>
      <c r="D32" s="515"/>
      <c r="E32" s="500"/>
      <c r="G32" s="499" t="s">
        <v>216</v>
      </c>
      <c r="H32" s="516">
        <v>0</v>
      </c>
      <c r="I32" s="516">
        <v>952500000</v>
      </c>
      <c r="J32" s="517" t="s">
        <v>226</v>
      </c>
      <c r="K32" s="518"/>
      <c r="M32" s="518"/>
    </row>
    <row r="33" spans="1:13" x14ac:dyDescent="0.2">
      <c r="A33" s="514" t="s">
        <v>217</v>
      </c>
      <c r="B33" s="488" t="s">
        <v>218</v>
      </c>
      <c r="C33" s="488"/>
      <c r="D33" s="488"/>
      <c r="E33" s="519">
        <v>0</v>
      </c>
      <c r="G33" s="520"/>
      <c r="H33" s="518"/>
      <c r="I33" s="516"/>
      <c r="J33" s="513"/>
      <c r="K33" s="518"/>
      <c r="M33" s="503"/>
    </row>
    <row r="34" spans="1:13" x14ac:dyDescent="0.2">
      <c r="A34" s="514"/>
      <c r="B34" s="488"/>
      <c r="C34" s="488"/>
      <c r="D34" s="488"/>
      <c r="E34" s="521"/>
      <c r="F34" s="488"/>
      <c r="G34" s="499" t="s">
        <v>219</v>
      </c>
      <c r="H34" s="516">
        <v>0</v>
      </c>
      <c r="I34" s="516">
        <v>997500000</v>
      </c>
      <c r="J34" s="517" t="s">
        <v>226</v>
      </c>
      <c r="K34" s="518"/>
      <c r="M34" s="488"/>
    </row>
    <row r="35" spans="1:13" x14ac:dyDescent="0.2">
      <c r="A35" s="514" t="s">
        <v>220</v>
      </c>
      <c r="B35" s="488" t="s">
        <v>59</v>
      </c>
      <c r="C35" s="488"/>
      <c r="D35" s="488"/>
      <c r="E35" s="519">
        <v>0</v>
      </c>
      <c r="F35" s="516"/>
      <c r="G35" s="499"/>
      <c r="H35" s="488"/>
      <c r="I35" s="516"/>
      <c r="J35" s="500"/>
    </row>
    <row r="36" spans="1:13" x14ac:dyDescent="0.2">
      <c r="A36" s="514"/>
      <c r="B36" s="488"/>
      <c r="C36" s="488"/>
      <c r="D36" s="488"/>
      <c r="E36" s="519"/>
      <c r="F36" s="488"/>
      <c r="G36" s="499" t="s">
        <v>221</v>
      </c>
      <c r="H36" s="516">
        <v>0</v>
      </c>
      <c r="I36" s="516">
        <v>1042500000</v>
      </c>
      <c r="J36" s="517" t="s">
        <v>226</v>
      </c>
    </row>
    <row r="37" spans="1:13" x14ac:dyDescent="0.2">
      <c r="A37" s="499"/>
      <c r="B37" s="488"/>
      <c r="C37" s="522" t="s">
        <v>202</v>
      </c>
      <c r="D37" s="522" t="s">
        <v>210</v>
      </c>
      <c r="E37" s="500"/>
      <c r="F37" s="488"/>
      <c r="G37" s="499"/>
      <c r="H37" s="488"/>
      <c r="I37" s="488"/>
      <c r="J37" s="500"/>
      <c r="K37" s="518"/>
      <c r="M37" s="488"/>
    </row>
    <row r="38" spans="1:13" x14ac:dyDescent="0.2">
      <c r="A38" s="514" t="s">
        <v>222</v>
      </c>
      <c r="B38" s="488" t="s">
        <v>229</v>
      </c>
      <c r="C38" s="523">
        <v>553855118.84000003</v>
      </c>
      <c r="D38" s="508">
        <v>0.2</v>
      </c>
      <c r="E38" s="262">
        <v>0</v>
      </c>
      <c r="F38" s="488"/>
      <c r="G38" s="524" t="s">
        <v>223</v>
      </c>
      <c r="H38" s="525"/>
      <c r="I38" s="488"/>
      <c r="J38" s="517" t="s">
        <v>156</v>
      </c>
      <c r="K38" s="488"/>
      <c r="L38" s="488"/>
      <c r="M38" s="488"/>
    </row>
    <row r="39" spans="1:13" x14ac:dyDescent="0.2">
      <c r="A39" s="499"/>
      <c r="B39" s="488"/>
      <c r="C39" s="488"/>
      <c r="D39" s="508"/>
      <c r="E39" s="526"/>
      <c r="F39" s="488"/>
      <c r="G39" s="504"/>
      <c r="H39" s="444"/>
      <c r="I39" s="444"/>
      <c r="J39" s="505"/>
      <c r="K39" s="525"/>
      <c r="L39" s="525"/>
      <c r="M39" s="525"/>
    </row>
    <row r="40" spans="1:13" x14ac:dyDescent="0.2">
      <c r="A40" s="504"/>
      <c r="B40" s="527" t="s">
        <v>224</v>
      </c>
      <c r="C40" s="444"/>
      <c r="D40" s="444"/>
      <c r="E40" s="266">
        <v>0</v>
      </c>
      <c r="F40" s="488"/>
      <c r="G40" s="488"/>
    </row>
    <row r="41" spans="1:13" x14ac:dyDescent="0.2">
      <c r="F41" s="488"/>
      <c r="G41" s="488"/>
    </row>
    <row r="42" spans="1:13" x14ac:dyDescent="0.2">
      <c r="F42" s="488"/>
      <c r="G42" s="488"/>
    </row>
    <row r="43" spans="1:13" x14ac:dyDescent="0.2">
      <c r="F43" s="528"/>
      <c r="G43" s="488"/>
    </row>
    <row r="44" spans="1:13" x14ac:dyDescent="0.2">
      <c r="A44" s="529"/>
      <c r="B44" s="488"/>
      <c r="C44" s="488"/>
      <c r="D44" s="508"/>
      <c r="E44" s="508"/>
      <c r="F44" s="488"/>
      <c r="G44" s="488"/>
    </row>
    <row r="45" spans="1:13" x14ac:dyDescent="0.2">
      <c r="A45" s="529"/>
      <c r="B45" s="488"/>
      <c r="C45" s="488"/>
      <c r="D45" s="508"/>
      <c r="E45" s="508"/>
      <c r="F45" s="488"/>
      <c r="G45" s="488"/>
      <c r="H45" s="528"/>
    </row>
    <row r="46" spans="1:13" x14ac:dyDescent="0.2">
      <c r="A46" s="488"/>
      <c r="B46" s="488"/>
      <c r="C46" s="508"/>
      <c r="D46" s="508"/>
      <c r="E46" s="488"/>
      <c r="F46" s="488"/>
      <c r="G46" s="488"/>
    </row>
    <row r="47" spans="1:13" x14ac:dyDescent="0.2">
      <c r="A47" s="488"/>
      <c r="B47" s="488"/>
      <c r="C47" s="488"/>
      <c r="D47" s="488"/>
      <c r="E47" s="488"/>
      <c r="F47" s="488"/>
      <c r="G47" s="488"/>
    </row>
    <row r="48" spans="1:13" x14ac:dyDescent="0.2">
      <c r="G48" s="488"/>
    </row>
    <row r="49" spans="1:9" x14ac:dyDescent="0.2">
      <c r="A49" s="488"/>
      <c r="B49" s="488"/>
      <c r="C49" s="488"/>
      <c r="D49" s="488"/>
      <c r="E49" s="488"/>
      <c r="F49" s="488"/>
      <c r="G49" s="488"/>
    </row>
    <row r="51" spans="1:9" x14ac:dyDescent="0.2">
      <c r="C51" s="236"/>
      <c r="D51" s="224"/>
      <c r="E51" s="224"/>
      <c r="F51" s="530"/>
      <c r="G51" s="224"/>
      <c r="H51" s="224"/>
      <c r="I51" s="224"/>
    </row>
    <row r="52" spans="1:9" x14ac:dyDescent="0.2">
      <c r="C52" s="269"/>
      <c r="D52" s="223"/>
      <c r="E52" s="223"/>
      <c r="F52" s="223"/>
      <c r="G52" s="223"/>
      <c r="H52" s="223"/>
      <c r="I52" s="223"/>
    </row>
    <row r="53" spans="1:9" x14ac:dyDescent="0.2">
      <c r="C53" s="224"/>
      <c r="D53" s="227"/>
      <c r="E53" s="270"/>
      <c r="F53" s="227"/>
      <c r="G53" s="271"/>
      <c r="H53" s="271"/>
      <c r="I53" s="229"/>
    </row>
    <row r="54" spans="1:9" x14ac:dyDescent="0.2">
      <c r="C54" s="224"/>
      <c r="D54" s="227"/>
      <c r="E54" s="270"/>
      <c r="F54" s="227"/>
      <c r="G54" s="271"/>
      <c r="H54" s="271"/>
      <c r="I54" s="229"/>
    </row>
    <row r="55" spans="1:9" x14ac:dyDescent="0.2">
      <c r="C55" s="224"/>
      <c r="D55" s="224"/>
      <c r="E55" s="224"/>
      <c r="F55" s="224"/>
      <c r="G55" s="224"/>
      <c r="H55" s="224"/>
      <c r="I55" s="224"/>
    </row>
    <row r="56" spans="1:9" x14ac:dyDescent="0.2">
      <c r="C56" s="236"/>
      <c r="D56" s="227"/>
      <c r="E56" s="272"/>
      <c r="F56" s="227"/>
      <c r="G56" s="227"/>
      <c r="H56" s="227"/>
      <c r="I56" s="227"/>
    </row>
    <row r="57" spans="1:9" x14ac:dyDescent="0.2">
      <c r="C57" s="224"/>
      <c r="D57" s="224"/>
      <c r="E57" s="224"/>
      <c r="F57" s="224"/>
      <c r="G57" s="224"/>
      <c r="H57" s="224"/>
      <c r="I57" s="224"/>
    </row>
    <row r="58" spans="1:9" x14ac:dyDescent="0.2">
      <c r="C58" s="236"/>
      <c r="D58" s="224"/>
      <c r="E58" s="224"/>
      <c r="F58" s="227"/>
      <c r="G58" s="224"/>
      <c r="H58" s="224"/>
      <c r="I58" s="224"/>
    </row>
    <row r="59" spans="1:9" x14ac:dyDescent="0.2">
      <c r="C59" s="224"/>
      <c r="D59" s="224"/>
      <c r="E59" s="224"/>
      <c r="F59" s="224"/>
      <c r="G59" s="224"/>
      <c r="H59" s="224"/>
      <c r="I59" s="224"/>
    </row>
    <row r="60" spans="1:9" x14ac:dyDescent="0.2">
      <c r="C60" s="236"/>
      <c r="D60" s="224"/>
      <c r="E60" s="224"/>
      <c r="F60" s="224"/>
      <c r="G60" s="224"/>
      <c r="H60" s="224"/>
      <c r="I60" s="224"/>
    </row>
    <row r="61" spans="1:9" x14ac:dyDescent="0.2">
      <c r="C61" s="269"/>
      <c r="D61" s="223"/>
      <c r="E61" s="223"/>
      <c r="F61" s="223"/>
      <c r="G61" s="224"/>
      <c r="H61" s="224"/>
      <c r="I61" s="224"/>
    </row>
    <row r="62" spans="1:9" x14ac:dyDescent="0.2">
      <c r="C62" s="224"/>
      <c r="D62" s="227"/>
      <c r="E62" s="270"/>
      <c r="F62" s="227"/>
      <c r="G62" s="224"/>
      <c r="H62" s="224"/>
      <c r="I62" s="224"/>
    </row>
    <row r="63" spans="1:9" x14ac:dyDescent="0.2">
      <c r="C63" s="224"/>
      <c r="D63" s="227"/>
      <c r="E63" s="270"/>
      <c r="F63" s="227"/>
      <c r="G63" s="224"/>
      <c r="H63" s="224"/>
      <c r="I63" s="224"/>
    </row>
    <row r="64" spans="1:9" x14ac:dyDescent="0.2">
      <c r="C64" s="224"/>
      <c r="D64" s="224"/>
      <c r="E64" s="224"/>
      <c r="F64" s="224"/>
      <c r="G64" s="224"/>
      <c r="H64" s="224"/>
      <c r="I64" s="224"/>
    </row>
    <row r="65" spans="3:9" x14ac:dyDescent="0.2">
      <c r="C65" s="236"/>
      <c r="D65" s="227"/>
      <c r="E65" s="272"/>
      <c r="F65" s="227"/>
      <c r="G65" s="224"/>
      <c r="H65" s="224"/>
      <c r="I65" s="224"/>
    </row>
    <row r="66" spans="3:9" x14ac:dyDescent="0.2">
      <c r="C66" s="224"/>
      <c r="D66" s="224"/>
      <c r="E66" s="224"/>
      <c r="F66" s="224"/>
      <c r="G66" s="224"/>
      <c r="H66" s="224"/>
      <c r="I66" s="224"/>
    </row>
    <row r="67" spans="3:9" x14ac:dyDescent="0.2">
      <c r="C67" s="236"/>
      <c r="D67" s="236"/>
      <c r="E67" s="236"/>
      <c r="F67" s="225"/>
      <c r="G67" s="236"/>
      <c r="H67" s="236"/>
      <c r="I67" s="236"/>
    </row>
    <row r="68" spans="3:9" x14ac:dyDescent="0.2">
      <c r="C68" s="224"/>
      <c r="D68" s="224"/>
      <c r="E68" s="224"/>
      <c r="F68" s="224"/>
      <c r="G68" s="224"/>
      <c r="H68" s="224"/>
      <c r="I68" s="224"/>
    </row>
    <row r="69" spans="3:9" x14ac:dyDescent="0.2">
      <c r="C69" s="224"/>
      <c r="D69" s="224"/>
      <c r="E69" s="224"/>
      <c r="F69" s="224"/>
      <c r="G69" s="224"/>
      <c r="H69" s="224"/>
      <c r="I69" s="224"/>
    </row>
    <row r="70" spans="3:9" x14ac:dyDescent="0.2">
      <c r="C70" s="488"/>
      <c r="D70" s="488"/>
      <c r="E70" s="488"/>
      <c r="F70" s="488"/>
      <c r="G70" s="488"/>
      <c r="H70" s="488"/>
      <c r="I70" s="488"/>
    </row>
  </sheetData>
  <pageMargins left="0.2" right="0.22" top="0.5" bottom="0.5" header="0.5" footer="0.5"/>
  <pageSetup scale="6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zoomScale="80" zoomScaleNormal="80" workbookViewId="0">
      <selection activeCell="E25" sqref="E25"/>
    </sheetView>
  </sheetViews>
  <sheetFormatPr defaultColWidth="16.5703125" defaultRowHeight="12.75" x14ac:dyDescent="0.2"/>
  <cols>
    <col min="1" max="1" width="16.5703125" style="10"/>
    <col min="2" max="2" width="16.85546875" style="10" bestFit="1" customWidth="1"/>
    <col min="3" max="3" width="19.28515625" style="10" bestFit="1" customWidth="1"/>
    <col min="4" max="4" width="19.140625" style="10" bestFit="1" customWidth="1"/>
    <col min="5" max="5" width="27.7109375" style="10" customWidth="1"/>
    <col min="6" max="6" width="25.140625" style="10" customWidth="1"/>
    <col min="7" max="7" width="23.140625" style="10" customWidth="1"/>
    <col min="8" max="8" width="16.85546875" style="10" bestFit="1" customWidth="1"/>
    <col min="9" max="9" width="19.7109375" style="10" bestFit="1" customWidth="1"/>
    <col min="10" max="10" width="19.28515625" style="10" bestFit="1" customWidth="1"/>
    <col min="11" max="11" width="18.85546875" style="10" bestFit="1" customWidth="1"/>
    <col min="12" max="16384" width="16.5703125" style="10"/>
  </cols>
  <sheetData>
    <row r="1" spans="1:19" x14ac:dyDescent="0.2">
      <c r="A1" s="6" t="s">
        <v>87</v>
      </c>
      <c r="B1" s="7"/>
      <c r="C1" s="7"/>
      <c r="D1" s="7"/>
      <c r="E1" s="7"/>
      <c r="F1" s="7"/>
      <c r="G1" s="8"/>
      <c r="H1" s="8"/>
      <c r="I1" s="7"/>
      <c r="J1" s="7"/>
      <c r="K1" s="9"/>
      <c r="L1" s="7"/>
      <c r="S1" s="7"/>
    </row>
    <row r="2" spans="1:19" x14ac:dyDescent="0.2">
      <c r="A2" s="7"/>
      <c r="B2" s="7"/>
      <c r="C2" s="7"/>
      <c r="D2" s="7"/>
      <c r="E2" s="7"/>
      <c r="F2" s="7"/>
      <c r="G2" s="8"/>
      <c r="H2" s="8"/>
      <c r="I2" s="7"/>
      <c r="J2" s="7"/>
      <c r="K2" s="9"/>
      <c r="L2" s="7"/>
      <c r="S2" s="7"/>
    </row>
    <row r="3" spans="1:19" x14ac:dyDescent="0.2">
      <c r="A3" s="11" t="s">
        <v>88</v>
      </c>
      <c r="B3" s="12" t="s">
        <v>89</v>
      </c>
      <c r="C3" s="12" t="s">
        <v>90</v>
      </c>
      <c r="D3" s="13" t="s">
        <v>91</v>
      </c>
      <c r="F3" s="7"/>
      <c r="G3" s="8"/>
      <c r="H3" s="8"/>
      <c r="I3" s="7"/>
      <c r="J3" s="7"/>
      <c r="K3" s="14"/>
      <c r="L3" s="7"/>
      <c r="M3" s="7"/>
    </row>
    <row r="4" spans="1:19" x14ac:dyDescent="0.2">
      <c r="A4" s="15" t="s">
        <v>92</v>
      </c>
      <c r="B4" s="16">
        <v>42979</v>
      </c>
      <c r="C4" s="17">
        <v>42993</v>
      </c>
      <c r="D4" s="18">
        <v>43024</v>
      </c>
      <c r="F4" s="7"/>
      <c r="G4" s="8"/>
      <c r="H4" s="8"/>
      <c r="I4" s="7"/>
      <c r="J4" s="7"/>
      <c r="K4" s="7"/>
      <c r="L4" s="7"/>
      <c r="M4" s="7"/>
    </row>
    <row r="5" spans="1:19" x14ac:dyDescent="0.2">
      <c r="A5" s="15" t="s">
        <v>93</v>
      </c>
      <c r="B5" s="17">
        <v>43008</v>
      </c>
      <c r="C5" s="17">
        <v>43024</v>
      </c>
      <c r="D5" s="18"/>
      <c r="E5" s="7"/>
      <c r="F5" s="7"/>
      <c r="G5" s="7"/>
      <c r="H5" s="7"/>
      <c r="I5" s="7"/>
      <c r="J5" s="7"/>
      <c r="K5" s="7"/>
      <c r="L5" s="19"/>
      <c r="M5" s="7"/>
    </row>
    <row r="6" spans="1:19" x14ac:dyDescent="0.2">
      <c r="A6" s="20" t="s">
        <v>94</v>
      </c>
      <c r="B6" s="21"/>
      <c r="C6" s="21"/>
      <c r="D6" s="22"/>
      <c r="E6" s="7"/>
      <c r="F6" s="7"/>
      <c r="G6" s="7"/>
      <c r="H6" s="7"/>
      <c r="I6" s="7"/>
      <c r="J6" s="7"/>
      <c r="K6" s="7"/>
      <c r="L6" s="19"/>
      <c r="M6" s="7"/>
    </row>
    <row r="7" spans="1:19" x14ac:dyDescent="0.2">
      <c r="A7" s="19"/>
      <c r="B7" s="7"/>
      <c r="C7" s="19"/>
      <c r="D7" s="7"/>
      <c r="E7" s="7"/>
      <c r="F7" s="7"/>
      <c r="G7" s="7"/>
      <c r="H7" s="7"/>
      <c r="I7" s="7"/>
      <c r="J7" s="475"/>
      <c r="K7" s="476"/>
      <c r="L7" s="7"/>
      <c r="M7" s="7"/>
    </row>
    <row r="8" spans="1:19" x14ac:dyDescent="0.2">
      <c r="A8" s="25" t="s">
        <v>95</v>
      </c>
      <c r="B8" s="7"/>
      <c r="C8" s="19"/>
      <c r="E8" s="7"/>
      <c r="G8" s="26"/>
      <c r="H8" s="7"/>
      <c r="I8" s="7"/>
      <c r="J8" s="475"/>
      <c r="K8" s="476"/>
      <c r="L8" s="7"/>
      <c r="M8" s="7"/>
    </row>
    <row r="9" spans="1:19" x14ac:dyDescent="0.2">
      <c r="A9" s="27"/>
      <c r="B9" s="27"/>
      <c r="C9" s="28"/>
      <c r="D9" s="28"/>
      <c r="E9" s="28"/>
      <c r="F9" s="28"/>
      <c r="G9" s="28"/>
      <c r="H9" s="28"/>
      <c r="I9" s="28"/>
      <c r="J9" s="477"/>
      <c r="K9" s="28"/>
      <c r="L9" s="7"/>
      <c r="M9" s="30"/>
      <c r="N9" s="31"/>
      <c r="O9" s="30"/>
      <c r="P9" s="30"/>
      <c r="S9" s="30"/>
    </row>
    <row r="10" spans="1:19" ht="38.25" x14ac:dyDescent="0.2">
      <c r="A10" s="32" t="s">
        <v>96</v>
      </c>
      <c r="B10" s="33"/>
      <c r="C10" s="34" t="s">
        <v>97</v>
      </c>
      <c r="D10" s="34" t="s">
        <v>98</v>
      </c>
      <c r="E10" s="34" t="s">
        <v>99</v>
      </c>
      <c r="F10" s="34" t="s">
        <v>100</v>
      </c>
      <c r="G10" s="34" t="s">
        <v>60</v>
      </c>
      <c r="H10" s="34" t="s">
        <v>101</v>
      </c>
      <c r="I10" s="34" t="s">
        <v>102</v>
      </c>
      <c r="J10" s="34" t="s">
        <v>103</v>
      </c>
      <c r="K10" s="34" t="s">
        <v>104</v>
      </c>
      <c r="L10" s="7"/>
      <c r="M10" s="30"/>
      <c r="N10" s="31"/>
      <c r="O10" s="30"/>
      <c r="P10" s="30"/>
      <c r="S10" s="30"/>
    </row>
    <row r="11" spans="1:19" hidden="1" x14ac:dyDescent="0.2">
      <c r="A11" s="35" t="s">
        <v>105</v>
      </c>
      <c r="B11" s="36"/>
      <c r="C11" s="26">
        <v>0</v>
      </c>
      <c r="D11" s="26">
        <v>0</v>
      </c>
      <c r="E11" s="37">
        <v>0</v>
      </c>
      <c r="F11" s="37">
        <v>0</v>
      </c>
      <c r="G11" s="37">
        <v>0</v>
      </c>
      <c r="H11" s="38">
        <v>0</v>
      </c>
      <c r="I11" s="39">
        <v>0</v>
      </c>
      <c r="J11" s="39">
        <v>0</v>
      </c>
      <c r="K11" s="40">
        <v>0</v>
      </c>
      <c r="L11" s="41"/>
      <c r="O11" s="42"/>
      <c r="P11" s="42"/>
      <c r="S11" s="42"/>
    </row>
    <row r="12" spans="1:19" x14ac:dyDescent="0.2">
      <c r="A12" s="35" t="s">
        <v>234</v>
      </c>
      <c r="B12" s="36"/>
      <c r="C12" s="26">
        <v>900000000</v>
      </c>
      <c r="D12" s="26">
        <v>0</v>
      </c>
      <c r="E12" s="37">
        <v>600000000</v>
      </c>
      <c r="F12" s="37">
        <v>141339564.19572899</v>
      </c>
      <c r="G12" s="37">
        <v>741339564.19572902</v>
      </c>
      <c r="H12" s="26">
        <v>579564.19572850806</v>
      </c>
      <c r="I12" s="39">
        <v>450908551.96030498</v>
      </c>
      <c r="J12" s="39">
        <v>1192248116.156034</v>
      </c>
      <c r="K12" s="40">
        <v>0.23841274452700001</v>
      </c>
      <c r="L12" s="41"/>
      <c r="O12" s="42"/>
      <c r="P12" s="42"/>
      <c r="S12" s="42"/>
    </row>
    <row r="13" spans="1:19" x14ac:dyDescent="0.2">
      <c r="A13" s="10" t="s">
        <v>241</v>
      </c>
      <c r="C13" s="26">
        <v>1600000000</v>
      </c>
      <c r="D13" s="26">
        <v>0</v>
      </c>
      <c r="E13" s="37">
        <v>1600000000</v>
      </c>
      <c r="F13" s="37">
        <v>376348336.34796202</v>
      </c>
      <c r="G13" s="37">
        <v>1976348336.34796</v>
      </c>
      <c r="H13" s="26">
        <v>1030336.34796179</v>
      </c>
      <c r="I13" s="39">
        <v>143158817.38822389</v>
      </c>
      <c r="J13" s="39">
        <v>2119507153.7361839</v>
      </c>
      <c r="K13" s="40">
        <v>0.42383587</v>
      </c>
      <c r="L13" s="41"/>
      <c r="O13" s="42"/>
      <c r="P13" s="42"/>
      <c r="S13" s="42"/>
    </row>
    <row r="14" spans="1:19" x14ac:dyDescent="0.2">
      <c r="A14" s="10" t="s">
        <v>246</v>
      </c>
      <c r="C14" s="26">
        <v>515000000</v>
      </c>
      <c r="D14" s="26">
        <v>0</v>
      </c>
      <c r="E14" s="37">
        <v>515000000</v>
      </c>
      <c r="F14" s="37">
        <v>121150639.51199999</v>
      </c>
      <c r="G14" s="37">
        <v>636150639.51199996</v>
      </c>
      <c r="H14" s="26">
        <v>331639.51200020203</v>
      </c>
      <c r="I14" s="39">
        <v>46080224.557998776</v>
      </c>
      <c r="J14" s="39">
        <v>682230864.06999874</v>
      </c>
      <c r="K14" s="40">
        <v>0.13642507000000001</v>
      </c>
      <c r="L14" s="41"/>
      <c r="O14" s="42"/>
      <c r="P14" s="42"/>
      <c r="S14" s="42"/>
    </row>
    <row r="15" spans="1:19" x14ac:dyDescent="0.2">
      <c r="A15" s="10" t="s">
        <v>247</v>
      </c>
      <c r="C15" s="26">
        <v>760000000</v>
      </c>
      <c r="D15" s="26">
        <v>0</v>
      </c>
      <c r="E15" s="37">
        <v>760000000</v>
      </c>
      <c r="F15" s="37">
        <v>178785409.76528201</v>
      </c>
      <c r="G15" s="37">
        <v>938785409.76528203</v>
      </c>
      <c r="H15" s="26">
        <v>489409.765281851</v>
      </c>
      <c r="I15" s="39">
        <v>68001900.321002483</v>
      </c>
      <c r="J15" s="39">
        <v>1006787310.0862845</v>
      </c>
      <c r="K15" s="40">
        <v>0.20132632</v>
      </c>
      <c r="L15" s="41"/>
      <c r="O15" s="42"/>
      <c r="P15" s="42"/>
      <c r="S15" s="42"/>
    </row>
    <row r="16" spans="1:19" hidden="1" x14ac:dyDescent="0.2">
      <c r="A16" s="10" t="s">
        <v>228</v>
      </c>
      <c r="C16" s="26">
        <v>0</v>
      </c>
      <c r="D16" s="26">
        <v>0</v>
      </c>
      <c r="E16" s="37">
        <v>0</v>
      </c>
      <c r="F16" s="37">
        <v>0</v>
      </c>
      <c r="G16" s="37">
        <v>0</v>
      </c>
      <c r="H16" s="26">
        <v>0</v>
      </c>
      <c r="I16" s="39">
        <v>0</v>
      </c>
      <c r="J16" s="39">
        <v>0</v>
      </c>
      <c r="K16" s="40">
        <v>0</v>
      </c>
      <c r="L16" s="41"/>
      <c r="O16" s="42"/>
      <c r="P16" s="42"/>
      <c r="S16" s="42"/>
    </row>
    <row r="17" spans="1:19" s="49" customFormat="1" x14ac:dyDescent="0.2">
      <c r="A17" s="43" t="s">
        <v>106</v>
      </c>
      <c r="B17" s="44"/>
      <c r="C17" s="45">
        <v>3775000000</v>
      </c>
      <c r="D17" s="46">
        <v>0</v>
      </c>
      <c r="E17" s="334">
        <v>3475000000</v>
      </c>
      <c r="F17" s="334">
        <v>817623949.82097304</v>
      </c>
      <c r="G17" s="334">
        <v>4292623949.820971</v>
      </c>
      <c r="H17" s="46">
        <v>2430949.8209723514</v>
      </c>
      <c r="I17" s="46">
        <v>708149494.22753012</v>
      </c>
      <c r="J17" s="46">
        <v>5000773444.048501</v>
      </c>
      <c r="K17" s="47">
        <v>1.0000000045270001</v>
      </c>
      <c r="L17" s="48"/>
      <c r="O17" s="48"/>
      <c r="P17" s="48"/>
      <c r="S17" s="50"/>
    </row>
    <row r="18" spans="1:19" x14ac:dyDescent="0.2">
      <c r="H18" s="51"/>
      <c r="I18" s="51"/>
      <c r="J18" s="51"/>
      <c r="K18" s="52"/>
    </row>
    <row r="19" spans="1:19" x14ac:dyDescent="0.2">
      <c r="A19" s="25" t="s">
        <v>107</v>
      </c>
      <c r="B19" s="7"/>
      <c r="C19" s="19"/>
      <c r="E19" s="7"/>
      <c r="G19" s="26"/>
      <c r="H19" s="9"/>
      <c r="I19" s="9"/>
      <c r="J19" s="9"/>
      <c r="K19" s="40"/>
      <c r="L19" s="7"/>
      <c r="M19" s="7"/>
    </row>
    <row r="20" spans="1:19" x14ac:dyDescent="0.2">
      <c r="A20" s="7"/>
      <c r="B20" s="7"/>
      <c r="C20" s="7"/>
      <c r="D20" s="7"/>
      <c r="E20" s="7"/>
      <c r="F20" s="25"/>
      <c r="G20" s="26"/>
      <c r="H20" s="9"/>
      <c r="I20" s="9"/>
      <c r="J20" s="9"/>
      <c r="K20" s="40"/>
      <c r="L20" s="7"/>
      <c r="M20" s="7"/>
    </row>
    <row r="21" spans="1:19" ht="38.25" x14ac:dyDescent="0.2">
      <c r="A21" s="32" t="s">
        <v>96</v>
      </c>
      <c r="B21" s="33"/>
      <c r="C21" s="34" t="s">
        <v>97</v>
      </c>
      <c r="D21" s="34" t="s">
        <v>98</v>
      </c>
      <c r="E21" s="34" t="s">
        <v>99</v>
      </c>
      <c r="F21" s="34" t="s">
        <v>100</v>
      </c>
      <c r="G21" s="34" t="s">
        <v>60</v>
      </c>
      <c r="H21" s="34" t="s">
        <v>101</v>
      </c>
      <c r="I21" s="34" t="s">
        <v>102</v>
      </c>
      <c r="J21" s="34" t="s">
        <v>103</v>
      </c>
      <c r="K21" s="53" t="s">
        <v>104</v>
      </c>
      <c r="L21" s="7"/>
      <c r="M21" s="30"/>
      <c r="N21" s="31"/>
      <c r="O21" s="30"/>
      <c r="P21" s="30"/>
      <c r="S21" s="30"/>
    </row>
    <row r="22" spans="1:19" hidden="1" x14ac:dyDescent="0.2">
      <c r="A22" s="35" t="s">
        <v>105</v>
      </c>
      <c r="C22" s="36">
        <v>0</v>
      </c>
      <c r="D22" s="36">
        <v>0</v>
      </c>
      <c r="E22" s="36">
        <v>0</v>
      </c>
      <c r="F22" s="55">
        <v>0</v>
      </c>
      <c r="G22" s="38">
        <v>0</v>
      </c>
      <c r="H22" s="38">
        <v>0</v>
      </c>
      <c r="I22" s="56">
        <v>0</v>
      </c>
      <c r="J22" s="39">
        <v>0</v>
      </c>
      <c r="K22" s="57">
        <v>0</v>
      </c>
      <c r="L22" s="41"/>
      <c r="O22" s="42"/>
      <c r="P22" s="42"/>
      <c r="S22" s="42"/>
    </row>
    <row r="23" spans="1:19" x14ac:dyDescent="0.2">
      <c r="A23" s="35" t="s">
        <v>234</v>
      </c>
      <c r="C23" s="36">
        <v>900000000</v>
      </c>
      <c r="D23" s="36">
        <v>0</v>
      </c>
      <c r="E23" s="36">
        <v>450000000</v>
      </c>
      <c r="F23" s="55">
        <v>105570000</v>
      </c>
      <c r="G23" s="26">
        <v>555570000</v>
      </c>
      <c r="H23" s="26">
        <v>0</v>
      </c>
      <c r="I23" s="56">
        <v>633040055.58762956</v>
      </c>
      <c r="J23" s="39">
        <v>1188610055.5876296</v>
      </c>
      <c r="K23" s="40">
        <v>0.2384127445</v>
      </c>
      <c r="L23" s="41"/>
      <c r="O23" s="42"/>
      <c r="P23" s="42"/>
      <c r="S23" s="42"/>
    </row>
    <row r="24" spans="1:19" x14ac:dyDescent="0.2">
      <c r="A24" s="10" t="s">
        <v>241</v>
      </c>
      <c r="C24" s="36">
        <v>1600000000</v>
      </c>
      <c r="D24" s="36">
        <v>0</v>
      </c>
      <c r="E24" s="36">
        <v>1600000000</v>
      </c>
      <c r="F24" s="55">
        <v>375318000</v>
      </c>
      <c r="G24" s="26">
        <v>1975318000</v>
      </c>
      <c r="H24" s="26">
        <v>0</v>
      </c>
      <c r="I24" s="56">
        <v>137721615.25574064</v>
      </c>
      <c r="J24" s="39">
        <v>2113039615.2557406</v>
      </c>
      <c r="K24" s="40">
        <v>0.42383586740000001</v>
      </c>
      <c r="L24" s="41"/>
      <c r="M24" s="55"/>
      <c r="O24" s="42"/>
      <c r="P24" s="42"/>
      <c r="S24" s="42"/>
    </row>
    <row r="25" spans="1:19" x14ac:dyDescent="0.2">
      <c r="A25" s="10" t="s">
        <v>246</v>
      </c>
      <c r="C25" s="36">
        <v>515000000</v>
      </c>
      <c r="D25" s="36">
        <v>0</v>
      </c>
      <c r="E25" s="36">
        <v>515000000</v>
      </c>
      <c r="F25" s="55">
        <v>120819000</v>
      </c>
      <c r="G25" s="26">
        <v>635819000</v>
      </c>
      <c r="H25" s="26">
        <v>0</v>
      </c>
      <c r="I25" s="56">
        <v>44330087.544064879</v>
      </c>
      <c r="J25" s="39">
        <v>680149087.54406488</v>
      </c>
      <c r="K25" s="40">
        <v>0.1364250705</v>
      </c>
      <c r="L25" s="41"/>
      <c r="M25" s="55"/>
      <c r="O25" s="42"/>
      <c r="P25" s="42"/>
      <c r="S25" s="42"/>
    </row>
    <row r="26" spans="1:19" x14ac:dyDescent="0.2">
      <c r="A26" s="10" t="s">
        <v>247</v>
      </c>
      <c r="C26" s="36">
        <v>760000000</v>
      </c>
      <c r="D26" s="36">
        <v>0</v>
      </c>
      <c r="E26" s="36">
        <v>760000000</v>
      </c>
      <c r="F26" s="55">
        <v>178296000</v>
      </c>
      <c r="G26" s="26">
        <v>938296000</v>
      </c>
      <c r="H26" s="26">
        <v>0</v>
      </c>
      <c r="I26" s="56">
        <v>65419158.162565231</v>
      </c>
      <c r="J26" s="39">
        <v>1003715158.1625652</v>
      </c>
      <c r="K26" s="40">
        <v>0.2013263176</v>
      </c>
      <c r="L26" s="41"/>
      <c r="M26" s="55"/>
      <c r="O26" s="42"/>
      <c r="P26" s="42"/>
      <c r="S26" s="42"/>
    </row>
    <row r="27" spans="1:19" hidden="1" x14ac:dyDescent="0.2">
      <c r="A27" s="10" t="s">
        <v>228</v>
      </c>
      <c r="C27" s="36">
        <v>0</v>
      </c>
      <c r="D27" s="36">
        <v>0</v>
      </c>
      <c r="E27" s="36">
        <v>0</v>
      </c>
      <c r="F27" s="55">
        <v>0</v>
      </c>
      <c r="G27" s="26">
        <v>0</v>
      </c>
      <c r="H27" s="26">
        <v>0</v>
      </c>
      <c r="I27" s="56">
        <v>0</v>
      </c>
      <c r="J27" s="39">
        <v>0</v>
      </c>
      <c r="K27" s="40">
        <v>0</v>
      </c>
      <c r="L27" s="41"/>
      <c r="O27" s="42"/>
      <c r="P27" s="42"/>
      <c r="S27" s="42"/>
    </row>
    <row r="28" spans="1:19" s="49" customFormat="1" x14ac:dyDescent="0.2">
      <c r="A28" s="43" t="s">
        <v>106</v>
      </c>
      <c r="B28" s="44"/>
      <c r="C28" s="58">
        <v>3775000000</v>
      </c>
      <c r="D28" s="58">
        <v>0</v>
      </c>
      <c r="E28" s="58">
        <v>3325000000</v>
      </c>
      <c r="F28" s="58">
        <v>780003000</v>
      </c>
      <c r="G28" s="58">
        <v>4105003000</v>
      </c>
      <c r="H28" s="46">
        <v>0</v>
      </c>
      <c r="I28" s="46">
        <v>880510916.55000031</v>
      </c>
      <c r="J28" s="46">
        <v>4985513916.5500011</v>
      </c>
      <c r="K28" s="478">
        <v>0.99999999999999989</v>
      </c>
      <c r="L28" s="48"/>
      <c r="O28" s="48"/>
      <c r="P28" s="48"/>
      <c r="S28" s="50"/>
    </row>
    <row r="29" spans="1:19" x14ac:dyDescent="0.2">
      <c r="A29" s="60"/>
      <c r="B29" s="61"/>
      <c r="C29" s="36"/>
      <c r="D29" s="36"/>
      <c r="E29" s="36"/>
      <c r="F29" s="36"/>
      <c r="G29" s="36"/>
      <c r="H29" s="36"/>
      <c r="I29" s="36"/>
      <c r="J29" s="36"/>
      <c r="K29" s="62"/>
      <c r="L29" s="26"/>
      <c r="O29" s="26"/>
      <c r="P29" s="26"/>
      <c r="S29" s="54"/>
    </row>
    <row r="30" spans="1:19" x14ac:dyDescent="0.2">
      <c r="A30" s="60"/>
      <c r="B30" s="61"/>
      <c r="C30" s="36"/>
      <c r="D30" s="36"/>
      <c r="E30" s="36"/>
      <c r="F30" s="36"/>
      <c r="G30" s="36"/>
      <c r="H30" s="36"/>
      <c r="I30" s="36"/>
      <c r="J30" s="36"/>
      <c r="K30" s="62"/>
      <c r="L30" s="26"/>
      <c r="O30" s="26"/>
      <c r="P30" s="26"/>
      <c r="S30" s="54"/>
    </row>
    <row r="31" spans="1:19" x14ac:dyDescent="0.2">
      <c r="A31" s="25" t="s">
        <v>108</v>
      </c>
      <c r="B31" s="7"/>
      <c r="C31" s="26"/>
      <c r="D31" s="7"/>
      <c r="E31" s="26"/>
      <c r="F31" s="63"/>
      <c r="G31" s="25" t="s">
        <v>109</v>
      </c>
      <c r="H31" s="7"/>
      <c r="I31" s="7"/>
      <c r="J31" s="7"/>
      <c r="K31" s="9"/>
      <c r="L31" s="7"/>
      <c r="M31" s="7"/>
    </row>
    <row r="32" spans="1:19" x14ac:dyDescent="0.2">
      <c r="A32" s="19" t="s">
        <v>110</v>
      </c>
      <c r="B32" s="7"/>
      <c r="C32" s="26"/>
      <c r="D32" s="26">
        <v>5695976700.1499996</v>
      </c>
      <c r="E32" s="26"/>
      <c r="F32" s="64"/>
      <c r="G32" s="19" t="s">
        <v>111</v>
      </c>
      <c r="H32" s="7"/>
      <c r="I32" s="7"/>
      <c r="J32" s="37">
        <v>16330761.67</v>
      </c>
      <c r="K32" s="479"/>
      <c r="L32" s="63"/>
      <c r="M32" s="7"/>
    </row>
    <row r="33" spans="1:13" x14ac:dyDescent="0.2">
      <c r="A33" s="19" t="s">
        <v>112</v>
      </c>
      <c r="B33" s="7"/>
      <c r="C33" s="26"/>
      <c r="D33" s="26">
        <v>1861685313.3299999</v>
      </c>
      <c r="E33" s="26"/>
      <c r="F33" s="64"/>
      <c r="G33" s="66" t="s">
        <v>113</v>
      </c>
      <c r="H33" s="7"/>
      <c r="I33" s="7"/>
      <c r="J33" s="67">
        <v>18215027.52</v>
      </c>
      <c r="K33" s="7"/>
      <c r="L33" s="63"/>
      <c r="M33" s="7"/>
    </row>
    <row r="34" spans="1:13" x14ac:dyDescent="0.2">
      <c r="B34" s="66" t="s">
        <v>40</v>
      </c>
      <c r="C34" s="26"/>
      <c r="D34" s="67">
        <v>1861685313.3299999</v>
      </c>
      <c r="E34" s="26"/>
      <c r="F34" s="64"/>
      <c r="G34" s="66" t="s">
        <v>114</v>
      </c>
      <c r="J34" s="67">
        <v>-2079243.78</v>
      </c>
      <c r="K34" s="7"/>
      <c r="L34" s="63"/>
      <c r="M34" s="7"/>
    </row>
    <row r="35" spans="1:13" x14ac:dyDescent="0.2">
      <c r="B35" s="66" t="s">
        <v>115</v>
      </c>
      <c r="C35" s="26"/>
      <c r="D35" s="67">
        <v>0</v>
      </c>
      <c r="E35" s="26"/>
      <c r="F35" s="64"/>
      <c r="G35" s="66" t="s">
        <v>116</v>
      </c>
      <c r="H35" s="7"/>
      <c r="I35" s="7"/>
      <c r="J35" s="67">
        <v>0</v>
      </c>
      <c r="K35" s="4"/>
      <c r="L35" s="63"/>
      <c r="M35" s="7"/>
    </row>
    <row r="36" spans="1:13" x14ac:dyDescent="0.2">
      <c r="B36" s="66" t="s">
        <v>117</v>
      </c>
      <c r="C36" s="26"/>
      <c r="D36" s="67">
        <v>0</v>
      </c>
      <c r="E36" s="26"/>
      <c r="F36" s="64"/>
      <c r="G36" s="19" t="s">
        <v>118</v>
      </c>
      <c r="H36" s="7"/>
      <c r="I36" s="7"/>
      <c r="J36" s="26">
        <v>0</v>
      </c>
      <c r="K36" s="4"/>
      <c r="L36" s="63"/>
      <c r="M36" s="7"/>
    </row>
    <row r="37" spans="1:13" x14ac:dyDescent="0.2">
      <c r="A37" s="68" t="s">
        <v>119</v>
      </c>
      <c r="B37" s="7"/>
      <c r="C37" s="7"/>
      <c r="D37" s="26">
        <v>1844855041.9300001</v>
      </c>
      <c r="E37" s="26"/>
      <c r="F37" s="64"/>
      <c r="G37" s="19" t="s">
        <v>120</v>
      </c>
      <c r="H37" s="7"/>
      <c r="I37" s="7"/>
      <c r="J37" s="37">
        <v>194977.93</v>
      </c>
      <c r="K37" s="7"/>
      <c r="L37" s="63"/>
      <c r="M37" s="7"/>
    </row>
    <row r="38" spans="1:13" x14ac:dyDescent="0.2">
      <c r="A38" s="19" t="s">
        <v>121</v>
      </c>
      <c r="B38" s="7"/>
      <c r="C38" s="7"/>
      <c r="D38" s="26">
        <v>0</v>
      </c>
      <c r="E38" s="531"/>
      <c r="F38" s="354"/>
      <c r="G38" s="7"/>
      <c r="H38" s="7"/>
      <c r="I38" s="7"/>
      <c r="J38" s="7"/>
      <c r="K38" s="7"/>
      <c r="L38" s="63"/>
      <c r="M38" s="7"/>
    </row>
    <row r="39" spans="1:13" x14ac:dyDescent="0.2">
      <c r="A39" s="19" t="s">
        <v>122</v>
      </c>
      <c r="B39" s="7"/>
      <c r="C39" s="7"/>
      <c r="D39" s="26">
        <v>0</v>
      </c>
      <c r="E39" s="531"/>
      <c r="F39" s="354">
        <v>0</v>
      </c>
      <c r="G39" s="25" t="s">
        <v>123</v>
      </c>
      <c r="H39" s="7"/>
      <c r="I39" s="7"/>
      <c r="J39" s="7"/>
      <c r="K39" s="7"/>
      <c r="L39" s="63"/>
      <c r="M39" s="7"/>
    </row>
    <row r="40" spans="1:13" x14ac:dyDescent="0.2">
      <c r="A40" s="19" t="s">
        <v>124</v>
      </c>
      <c r="B40" s="7"/>
      <c r="C40" s="7"/>
      <c r="D40" s="26">
        <v>0</v>
      </c>
      <c r="E40" s="4"/>
      <c r="F40" s="354"/>
      <c r="G40" s="7" t="s">
        <v>111</v>
      </c>
      <c r="H40" s="7"/>
      <c r="I40" s="7"/>
      <c r="J40" s="37">
        <v>16330761.67</v>
      </c>
      <c r="K40" s="7"/>
      <c r="L40" s="63"/>
      <c r="M40" s="7"/>
    </row>
    <row r="41" spans="1:13" x14ac:dyDescent="0.2">
      <c r="A41" s="25" t="s">
        <v>125</v>
      </c>
      <c r="B41" s="27"/>
      <c r="C41" s="27"/>
      <c r="D41" s="58">
        <v>5679146428.75</v>
      </c>
      <c r="E41" s="480" t="s">
        <v>254</v>
      </c>
      <c r="F41" s="339">
        <v>5679146428.75</v>
      </c>
      <c r="G41" s="19" t="s">
        <v>144</v>
      </c>
      <c r="H41" s="7"/>
      <c r="I41" s="7"/>
      <c r="J41" s="63">
        <v>4993143668.9799995</v>
      </c>
      <c r="K41" s="7"/>
      <c r="L41" s="63"/>
      <c r="M41" s="7"/>
    </row>
    <row r="42" spans="1:13" x14ac:dyDescent="0.2">
      <c r="A42" s="10" t="s">
        <v>126</v>
      </c>
      <c r="B42" s="7"/>
      <c r="C42" s="7"/>
      <c r="D42" s="26">
        <v>-688412489.67999995</v>
      </c>
      <c r="E42" s="4"/>
      <c r="F42" s="354"/>
      <c r="G42" s="19" t="s">
        <v>127</v>
      </c>
      <c r="H42" s="7"/>
      <c r="I42" s="475"/>
      <c r="J42" s="70">
        <v>360</v>
      </c>
      <c r="K42" s="7"/>
      <c r="L42" s="63"/>
      <c r="M42" s="7"/>
    </row>
    <row r="43" spans="1:13" x14ac:dyDescent="0.2">
      <c r="A43" s="10" t="s">
        <v>128</v>
      </c>
      <c r="D43" s="26">
        <v>-5220022.5199999996</v>
      </c>
      <c r="E43" s="4"/>
      <c r="F43" s="355"/>
      <c r="G43" s="71" t="s">
        <v>129</v>
      </c>
      <c r="H43" s="71"/>
      <c r="I43" s="481"/>
      <c r="J43" s="71">
        <v>30</v>
      </c>
      <c r="L43" s="63"/>
      <c r="M43" s="7"/>
    </row>
    <row r="44" spans="1:13" x14ac:dyDescent="0.2">
      <c r="A44" s="49" t="s">
        <v>130</v>
      </c>
      <c r="D44" s="73">
        <v>4985513916.5500002</v>
      </c>
      <c r="E44" s="406"/>
      <c r="F44" s="355"/>
      <c r="G44" s="27" t="s">
        <v>131</v>
      </c>
      <c r="H44" s="27"/>
      <c r="I44" s="27"/>
      <c r="J44" s="74">
        <v>3.9247646979890055E-2</v>
      </c>
      <c r="L44" s="63"/>
      <c r="M44" s="7"/>
    </row>
    <row r="45" spans="1:13" x14ac:dyDescent="0.2">
      <c r="B45" s="55"/>
      <c r="D45" s="406"/>
      <c r="E45" s="480"/>
      <c r="F45" s="63"/>
      <c r="G45" s="19" t="s">
        <v>132</v>
      </c>
      <c r="H45" s="7"/>
      <c r="I45" s="7"/>
      <c r="J45" s="75">
        <v>0.01</v>
      </c>
      <c r="L45" s="63"/>
      <c r="M45" s="7"/>
    </row>
    <row r="46" spans="1:13" x14ac:dyDescent="0.2">
      <c r="A46" s="19" t="s">
        <v>145</v>
      </c>
      <c r="B46" s="7"/>
      <c r="C46" s="7"/>
      <c r="D46" s="55">
        <v>4993143668.9799995</v>
      </c>
      <c r="E46" s="482"/>
      <c r="F46" s="63"/>
      <c r="L46" s="63"/>
      <c r="M46" s="7"/>
    </row>
    <row r="47" spans="1:13" x14ac:dyDescent="0.2">
      <c r="A47" s="19" t="s">
        <v>133</v>
      </c>
      <c r="B47" s="7"/>
      <c r="C47" s="7"/>
      <c r="D47" s="54">
        <v>0.37284833698973163</v>
      </c>
      <c r="E47" s="75"/>
      <c r="F47" s="63"/>
      <c r="L47" s="63"/>
      <c r="M47" s="7"/>
    </row>
    <row r="48" spans="1:13" x14ac:dyDescent="0.2">
      <c r="A48" s="19" t="s">
        <v>134</v>
      </c>
      <c r="B48" s="7"/>
      <c r="C48" s="7"/>
      <c r="D48" s="54">
        <v>0.40240417290000002</v>
      </c>
      <c r="E48" s="77"/>
      <c r="F48" s="63"/>
      <c r="G48" s="19" t="s">
        <v>135</v>
      </c>
      <c r="H48" s="19"/>
      <c r="I48" s="483"/>
      <c r="J48" s="79">
        <v>2.9247646979890053E-2</v>
      </c>
      <c r="K48" s="7"/>
      <c r="L48" s="484"/>
      <c r="M48" s="7"/>
    </row>
    <row r="49" spans="1:13" x14ac:dyDescent="0.2">
      <c r="A49" s="19" t="s">
        <v>136</v>
      </c>
      <c r="B49" s="7"/>
      <c r="C49" s="7"/>
      <c r="D49" s="54">
        <v>0.38610768420000002</v>
      </c>
      <c r="E49" s="77"/>
      <c r="F49" s="63"/>
      <c r="G49" s="35" t="s">
        <v>137</v>
      </c>
      <c r="H49" s="61"/>
      <c r="I49" s="61"/>
      <c r="J49" s="481">
        <v>1.6604864E-2</v>
      </c>
      <c r="K49" s="485"/>
      <c r="L49" s="75"/>
      <c r="M49" s="7"/>
    </row>
    <row r="50" spans="1:13" x14ac:dyDescent="0.2">
      <c r="A50" s="19" t="s">
        <v>138</v>
      </c>
      <c r="B50" s="7"/>
      <c r="C50" s="7"/>
      <c r="D50" s="54">
        <v>0.38712006469657717</v>
      </c>
      <c r="E50" s="26"/>
      <c r="F50" s="63"/>
      <c r="G50" s="60" t="s">
        <v>139</v>
      </c>
      <c r="H50" s="82"/>
      <c r="I50" s="82"/>
      <c r="J50" s="83">
        <v>1.2642782979890053E-2</v>
      </c>
      <c r="L50" s="63"/>
      <c r="M50" s="7"/>
    </row>
    <row r="51" spans="1:13" x14ac:dyDescent="0.2">
      <c r="A51" s="7"/>
      <c r="B51" s="7"/>
      <c r="C51" s="7"/>
      <c r="D51" s="7"/>
      <c r="E51" s="75"/>
      <c r="F51" s="63"/>
      <c r="G51" s="31"/>
      <c r="H51" s="31"/>
      <c r="I51" s="31"/>
      <c r="L51" s="63"/>
      <c r="M51" s="7"/>
    </row>
    <row r="52" spans="1:13" x14ac:dyDescent="0.2">
      <c r="A52" s="19" t="s">
        <v>244</v>
      </c>
      <c r="B52" s="7"/>
      <c r="C52" s="7"/>
      <c r="D52" s="37">
        <v>490281389.63999999</v>
      </c>
      <c r="E52" s="480"/>
      <c r="F52" s="63"/>
      <c r="L52" s="7"/>
      <c r="M52" s="7"/>
    </row>
    <row r="53" spans="1:13" x14ac:dyDescent="0.2">
      <c r="A53" s="19" t="s">
        <v>245</v>
      </c>
      <c r="B53" s="7"/>
      <c r="C53" s="7"/>
      <c r="D53" s="84">
        <v>9.8341193675631558E-2</v>
      </c>
      <c r="E53" s="75"/>
      <c r="F53" s="63"/>
      <c r="G53" s="7"/>
      <c r="H53" s="7"/>
      <c r="I53" s="7"/>
      <c r="J53" s="7"/>
      <c r="K53" s="7"/>
      <c r="L53" s="7"/>
      <c r="M53" s="7"/>
    </row>
    <row r="54" spans="1:13" x14ac:dyDescent="0.2">
      <c r="E54" s="36"/>
      <c r="F54" s="63"/>
      <c r="L54" s="7"/>
      <c r="M54" s="7"/>
    </row>
    <row r="55" spans="1:13" x14ac:dyDescent="0.2">
      <c r="A55" s="19" t="s">
        <v>58</v>
      </c>
      <c r="B55" s="7"/>
      <c r="C55" s="7"/>
      <c r="D55" s="63">
        <v>0</v>
      </c>
      <c r="E55" s="36"/>
      <c r="F55" s="63"/>
      <c r="L55" s="7"/>
      <c r="M55" s="7"/>
    </row>
    <row r="56" spans="1:13" x14ac:dyDescent="0.2">
      <c r="A56" s="7"/>
      <c r="B56" s="7"/>
      <c r="C56" s="7"/>
      <c r="D56" s="7"/>
      <c r="E56" s="85"/>
      <c r="F56" s="63"/>
      <c r="L56" s="7"/>
      <c r="M56" s="7"/>
    </row>
    <row r="57" spans="1:13" x14ac:dyDescent="0.2">
      <c r="A57" s="19" t="s">
        <v>140</v>
      </c>
      <c r="B57" s="7"/>
      <c r="C57" s="7"/>
      <c r="D57" s="37">
        <v>0</v>
      </c>
      <c r="E57" s="7"/>
      <c r="F57" s="63"/>
      <c r="L57" s="7"/>
      <c r="M57" s="7"/>
    </row>
    <row r="58" spans="1:13" x14ac:dyDescent="0.2">
      <c r="A58" s="19" t="s">
        <v>141</v>
      </c>
      <c r="B58" s="61"/>
      <c r="C58" s="61"/>
      <c r="D58" s="86">
        <v>450000000</v>
      </c>
      <c r="E58" s="26"/>
      <c r="F58" s="63"/>
      <c r="L58" s="7"/>
      <c r="M58" s="7"/>
    </row>
    <row r="59" spans="1:13" x14ac:dyDescent="0.2">
      <c r="A59" s="19" t="s">
        <v>142</v>
      </c>
      <c r="B59" s="61"/>
      <c r="C59" s="61"/>
      <c r="D59" s="75">
        <v>0</v>
      </c>
      <c r="E59" s="26"/>
      <c r="F59" s="63"/>
      <c r="L59" s="7"/>
      <c r="M59" s="7"/>
    </row>
    <row r="60" spans="1:13" x14ac:dyDescent="0.2">
      <c r="A60" s="87"/>
      <c r="B60" s="61"/>
      <c r="C60" s="61"/>
      <c r="D60" s="61"/>
      <c r="E60" s="26"/>
      <c r="F60" s="63"/>
      <c r="L60" s="7"/>
      <c r="M60" s="7"/>
    </row>
    <row r="61" spans="1:13" x14ac:dyDescent="0.2">
      <c r="A61" s="25" t="s">
        <v>227</v>
      </c>
      <c r="B61" s="7"/>
      <c r="C61" s="7"/>
      <c r="D61" s="7"/>
      <c r="F61" s="63"/>
    </row>
    <row r="62" spans="1:13" x14ac:dyDescent="0.2">
      <c r="A62" s="19" t="s">
        <v>112</v>
      </c>
      <c r="B62" s="7"/>
      <c r="C62" s="7"/>
      <c r="D62" s="26">
        <v>1861685313.3299999</v>
      </c>
      <c r="F62" s="63"/>
    </row>
    <row r="63" spans="1:13" x14ac:dyDescent="0.2">
      <c r="A63" s="19" t="s">
        <v>111</v>
      </c>
      <c r="B63" s="7"/>
      <c r="C63" s="7"/>
      <c r="D63" s="26">
        <v>16330761.67</v>
      </c>
      <c r="F63" s="63"/>
    </row>
    <row r="64" spans="1:13" x14ac:dyDescent="0.2">
      <c r="A64" s="25" t="s">
        <v>143</v>
      </c>
      <c r="C64" s="27"/>
      <c r="D64" s="58">
        <v>1878016075</v>
      </c>
      <c r="F64" s="63"/>
    </row>
  </sheetData>
  <conditionalFormatting sqref="E41">
    <cfRule type="containsText" dxfId="29" priority="3" stopIfTrue="1" operator="containsText" text="Recon Error">
      <formula>NOT(ISERROR(SEARCH("Recon Error",E41)))</formula>
    </cfRule>
    <cfRule type="cellIs" dxfId="28" priority="4" stopIfTrue="1" operator="equal">
      <formula>"Recon Error: Activity &lt;&gt; Balance"</formula>
    </cfRule>
  </conditionalFormatting>
  <conditionalFormatting sqref="E44">
    <cfRule type="containsText" dxfId="27" priority="1" stopIfTrue="1" operator="containsText" text="Recon Error">
      <formula>NOT(ISERROR(SEARCH("Recon Error",E44)))</formula>
    </cfRule>
    <cfRule type="cellIs" dxfId="26" priority="2" stopIfTrue="1" operator="equal">
      <formula>"Recon Error: Activity &lt;&gt; Balance"</formula>
    </cfRule>
  </conditionalFormatting>
  <pageMargins left="0.7" right="0.7" top="0.75" bottom="0.75" header="0.3" footer="0.3"/>
  <pageSetup scale="5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zoomScale="80" zoomScaleNormal="80" workbookViewId="0">
      <selection activeCell="E14" sqref="E14"/>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248</v>
      </c>
      <c r="C1" s="442"/>
      <c r="D1" s="442"/>
      <c r="E1" s="442"/>
      <c r="F1" s="442"/>
      <c r="G1" s="442"/>
      <c r="H1" s="442"/>
      <c r="I1" s="442"/>
      <c r="J1" s="442"/>
      <c r="K1" s="442"/>
      <c r="P1" s="442"/>
    </row>
    <row r="2" spans="2:16" s="405" customFormat="1" ht="12.4" customHeight="1" x14ac:dyDescent="0.2">
      <c r="B2" s="442"/>
      <c r="C2" s="442"/>
      <c r="D2" s="442"/>
      <c r="E2" s="442"/>
      <c r="F2" s="442"/>
      <c r="G2" s="442"/>
      <c r="H2" s="442"/>
      <c r="I2" s="442"/>
      <c r="J2" s="442"/>
      <c r="K2" s="442"/>
      <c r="P2" s="442"/>
    </row>
    <row r="3" spans="2:16" s="405" customFormat="1" ht="12.4" customHeight="1" x14ac:dyDescent="0.2">
      <c r="B3" s="458" t="s">
        <v>149</v>
      </c>
      <c r="C3" s="457" t="s">
        <v>89</v>
      </c>
      <c r="D3" s="457" t="s">
        <v>90</v>
      </c>
      <c r="E3" s="456" t="s">
        <v>91</v>
      </c>
      <c r="F3" s="442"/>
      <c r="G3" s="442"/>
      <c r="H3" s="451" t="s">
        <v>150</v>
      </c>
      <c r="I3" s="450">
        <v>0.1364250705</v>
      </c>
      <c r="J3" s="455"/>
      <c r="K3" s="442"/>
    </row>
    <row r="4" spans="2:16" s="405" customFormat="1" x14ac:dyDescent="0.2">
      <c r="B4" s="454" t="s">
        <v>92</v>
      </c>
      <c r="C4" s="453">
        <v>42979</v>
      </c>
      <c r="D4" s="453">
        <v>42993</v>
      </c>
      <c r="E4" s="452">
        <v>43024</v>
      </c>
      <c r="F4" s="442"/>
      <c r="G4" s="442"/>
      <c r="H4" s="451" t="s">
        <v>151</v>
      </c>
      <c r="I4" s="450">
        <v>0.93269999999999997</v>
      </c>
      <c r="J4" s="442"/>
      <c r="K4" s="442"/>
    </row>
    <row r="5" spans="2:16" s="405" customFormat="1" ht="12.4" customHeight="1" x14ac:dyDescent="0.2">
      <c r="B5" s="449" t="s">
        <v>93</v>
      </c>
      <c r="C5" s="448">
        <v>43008</v>
      </c>
      <c r="D5" s="448">
        <v>43024</v>
      </c>
      <c r="E5" s="447"/>
      <c r="F5" s="442"/>
      <c r="G5" s="442"/>
      <c r="H5" s="442"/>
      <c r="I5" s="442"/>
      <c r="J5" s="442"/>
      <c r="K5" s="395"/>
    </row>
    <row r="6" spans="2:16" s="405" customFormat="1" ht="12.4" customHeight="1" x14ac:dyDescent="0.2">
      <c r="B6" s="446" t="s">
        <v>94</v>
      </c>
      <c r="C6" s="445">
        <v>31</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249</v>
      </c>
      <c r="G9" s="473" t="s">
        <v>155</v>
      </c>
      <c r="H9" s="473" t="s">
        <v>149</v>
      </c>
      <c r="I9" s="473" t="s">
        <v>149</v>
      </c>
    </row>
    <row r="10" spans="2:16" x14ac:dyDescent="0.2">
      <c r="F10" s="387"/>
      <c r="G10" s="440">
        <v>43570</v>
      </c>
      <c r="H10" s="440">
        <v>43374</v>
      </c>
      <c r="I10" s="368" t="s">
        <v>156</v>
      </c>
    </row>
    <row r="11" spans="2:16" x14ac:dyDescent="0.2">
      <c r="C11" s="363" t="s">
        <v>10</v>
      </c>
      <c r="E11" s="432">
        <v>515000000</v>
      </c>
      <c r="I11" s="368"/>
    </row>
    <row r="12" spans="2:16" x14ac:dyDescent="0.2">
      <c r="D12" s="486" t="s">
        <v>235</v>
      </c>
      <c r="E12" s="421">
        <v>515000000</v>
      </c>
      <c r="F12" s="440"/>
      <c r="J12" s="363" t="s">
        <v>262</v>
      </c>
    </row>
    <row r="13" spans="2:16" x14ac:dyDescent="0.2">
      <c r="D13" s="353"/>
      <c r="E13" s="421"/>
      <c r="G13" s="439"/>
      <c r="H13" s="439"/>
      <c r="I13" s="439"/>
      <c r="J13" s="439"/>
    </row>
    <row r="14" spans="2:16" x14ac:dyDescent="0.2">
      <c r="B14" s="363" t="s">
        <v>157</v>
      </c>
      <c r="E14" s="422">
        <v>515000000</v>
      </c>
      <c r="H14" s="538" t="s">
        <v>162</v>
      </c>
      <c r="I14" s="538"/>
      <c r="J14" s="538"/>
    </row>
    <row r="15" spans="2:16" x14ac:dyDescent="0.2">
      <c r="B15" s="363" t="s">
        <v>158</v>
      </c>
      <c r="D15" s="437"/>
      <c r="E15" s="432">
        <v>120819000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0</v>
      </c>
      <c r="G18" s="363" t="s">
        <v>146</v>
      </c>
      <c r="H18" s="353" t="s">
        <v>3</v>
      </c>
      <c r="I18" s="422">
        <v>0</v>
      </c>
    </row>
    <row r="19" spans="2:10" x14ac:dyDescent="0.2">
      <c r="B19" s="387" t="s">
        <v>161</v>
      </c>
      <c r="C19" s="387"/>
      <c r="D19" s="435"/>
      <c r="E19" s="436">
        <v>635819000</v>
      </c>
    </row>
    <row r="20" spans="2:10" x14ac:dyDescent="0.2">
      <c r="B20" s="387"/>
      <c r="C20" s="387"/>
      <c r="D20" s="435"/>
      <c r="E20" s="434"/>
      <c r="H20" s="539" t="s">
        <v>169</v>
      </c>
      <c r="I20" s="539"/>
      <c r="J20" s="539"/>
    </row>
    <row r="21" spans="2:10" x14ac:dyDescent="0.2">
      <c r="B21" s="363" t="s">
        <v>60</v>
      </c>
      <c r="D21" s="401"/>
      <c r="E21" s="432">
        <v>635819000</v>
      </c>
      <c r="F21" s="390"/>
      <c r="H21" s="353" t="s">
        <v>236</v>
      </c>
      <c r="I21" s="433">
        <v>31</v>
      </c>
    </row>
    <row r="22" spans="2:10" x14ac:dyDescent="0.2">
      <c r="B22" s="363" t="s">
        <v>102</v>
      </c>
      <c r="E22" s="432">
        <v>44330087.544064879</v>
      </c>
      <c r="F22" s="431"/>
      <c r="H22" s="353" t="s">
        <v>237</v>
      </c>
      <c r="I22" s="427">
        <v>1.23444E-2</v>
      </c>
    </row>
    <row r="23" spans="2:10" x14ac:dyDescent="0.2">
      <c r="E23" s="430"/>
      <c r="F23" s="428"/>
      <c r="H23" s="353" t="s">
        <v>238</v>
      </c>
      <c r="I23" s="427">
        <v>3.0999999999999999E-3</v>
      </c>
    </row>
    <row r="24" spans="2:10" x14ac:dyDescent="0.2">
      <c r="B24" s="387" t="s">
        <v>164</v>
      </c>
      <c r="C24" s="387"/>
      <c r="D24" s="387"/>
      <c r="E24" s="429">
        <v>680149087.54406488</v>
      </c>
      <c r="F24" s="428"/>
      <c r="H24" s="353"/>
      <c r="I24" s="427">
        <v>1.54444E-2</v>
      </c>
    </row>
    <row r="25" spans="2:10" x14ac:dyDescent="0.2">
      <c r="E25" s="390"/>
      <c r="F25" s="365"/>
      <c r="H25" s="353"/>
    </row>
    <row r="26" spans="2:10" x14ac:dyDescent="0.2">
      <c r="B26" s="363" t="s">
        <v>166</v>
      </c>
      <c r="E26" s="390">
        <v>1.3206778398913881</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260</v>
      </c>
      <c r="I30" s="422">
        <v>684916.24</v>
      </c>
      <c r="J30" s="420">
        <v>0.68491623999999995</v>
      </c>
    </row>
    <row r="31" spans="2:10" x14ac:dyDescent="0.2">
      <c r="F31" s="380"/>
      <c r="G31" s="386"/>
      <c r="H31" s="353" t="s">
        <v>261</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0.68491623999999995</v>
      </c>
    </row>
    <row r="34" spans="2:12" x14ac:dyDescent="0.2">
      <c r="B34" s="363" t="s">
        <v>171</v>
      </c>
      <c r="E34" s="379">
        <v>5695976700.1499996</v>
      </c>
      <c r="F34" s="404"/>
      <c r="G34" s="365"/>
      <c r="K34" s="390">
        <v>1.54444E-2</v>
      </c>
    </row>
    <row r="35" spans="2:12" x14ac:dyDescent="0.2">
      <c r="B35" s="363" t="s">
        <v>112</v>
      </c>
      <c r="E35" s="396">
        <v>-1861685313.3299999</v>
      </c>
      <c r="F35" s="404"/>
      <c r="G35" s="365"/>
      <c r="H35" s="353"/>
      <c r="I35" s="460"/>
      <c r="J35" s="460"/>
    </row>
    <row r="36" spans="2:12" x14ac:dyDescent="0.2">
      <c r="B36" s="363" t="s">
        <v>119</v>
      </c>
      <c r="E36" s="396">
        <v>1844855041.9300001</v>
      </c>
      <c r="F36" s="404"/>
      <c r="G36" s="365"/>
      <c r="H36" s="353"/>
      <c r="I36" s="461"/>
      <c r="J36" s="462"/>
    </row>
    <row r="37" spans="2:12" x14ac:dyDescent="0.2">
      <c r="B37" s="417" t="s">
        <v>121</v>
      </c>
      <c r="E37" s="396">
        <v>0</v>
      </c>
      <c r="F37" s="404"/>
      <c r="G37" s="365"/>
      <c r="H37" s="353"/>
      <c r="I37" s="463"/>
      <c r="J37" s="462"/>
    </row>
    <row r="38" spans="2:12" x14ac:dyDescent="0.2">
      <c r="B38" s="417" t="s">
        <v>122</v>
      </c>
      <c r="E38" s="396">
        <v>0</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413">
        <v>684916.24</v>
      </c>
      <c r="K40" s="408"/>
    </row>
    <row r="41" spans="2:12" x14ac:dyDescent="0.2">
      <c r="B41" s="412" t="s">
        <v>179</v>
      </c>
      <c r="C41" s="412"/>
      <c r="D41" s="412"/>
      <c r="E41" s="411">
        <v>0</v>
      </c>
      <c r="F41" s="404"/>
      <c r="G41" s="365"/>
      <c r="H41" s="410" t="s">
        <v>132</v>
      </c>
      <c r="I41" s="409">
        <v>529849.17000000004</v>
      </c>
      <c r="K41" s="408"/>
    </row>
    <row r="42" spans="2:12" x14ac:dyDescent="0.2">
      <c r="B42" s="405" t="s">
        <v>126</v>
      </c>
      <c r="C42" s="387"/>
      <c r="D42" s="387"/>
      <c r="E42" s="396">
        <v>-688412489.67999995</v>
      </c>
      <c r="F42" s="404"/>
      <c r="G42" s="407"/>
      <c r="H42" s="363" t="s">
        <v>182</v>
      </c>
      <c r="I42" s="406">
        <v>863220.52864085697</v>
      </c>
      <c r="K42" s="387"/>
      <c r="L42" s="387"/>
    </row>
    <row r="43" spans="2:12" x14ac:dyDescent="0.2">
      <c r="B43" s="405" t="s">
        <v>180</v>
      </c>
      <c r="E43" s="396">
        <v>-5220022.5199999996</v>
      </c>
      <c r="F43" s="404"/>
      <c r="G43" s="365"/>
    </row>
    <row r="44" spans="2:12" x14ac:dyDescent="0.2">
      <c r="B44" s="387" t="s">
        <v>3</v>
      </c>
      <c r="C44" s="387"/>
      <c r="D44" s="387"/>
      <c r="E44" s="403">
        <v>4985513916.5500002</v>
      </c>
      <c r="F44" s="402" t="s">
        <v>146</v>
      </c>
      <c r="G44" s="365"/>
    </row>
    <row r="45" spans="2:12" x14ac:dyDescent="0.2">
      <c r="E45" s="399"/>
      <c r="F45" s="399"/>
      <c r="G45" s="399"/>
    </row>
    <row r="46" spans="2:12" x14ac:dyDescent="0.2">
      <c r="B46" s="371" t="s">
        <v>183</v>
      </c>
      <c r="E46" s="401">
        <v>0.1364250705</v>
      </c>
      <c r="F46" s="400"/>
      <c r="G46" s="399"/>
      <c r="H46" s="473" t="s">
        <v>185</v>
      </c>
      <c r="I46" s="473"/>
      <c r="J46" s="473"/>
    </row>
    <row r="47" spans="2:12" x14ac:dyDescent="0.2">
      <c r="E47" s="372"/>
      <c r="G47" s="372"/>
      <c r="K47" s="393"/>
      <c r="L47" s="393"/>
    </row>
    <row r="48" spans="2:12" x14ac:dyDescent="0.2">
      <c r="B48" s="363" t="s">
        <v>184</v>
      </c>
      <c r="E48" s="397">
        <v>4993143668.9799995</v>
      </c>
      <c r="G48" s="396"/>
      <c r="H48" s="353" t="s">
        <v>186</v>
      </c>
      <c r="I48" s="389">
        <v>2575000</v>
      </c>
      <c r="K48" s="393"/>
      <c r="L48" s="393"/>
    </row>
    <row r="49" spans="2:14" x14ac:dyDescent="0.2">
      <c r="B49" s="395" t="s">
        <v>133</v>
      </c>
      <c r="E49" s="390">
        <v>0.37284833698973163</v>
      </c>
      <c r="H49" s="353" t="s">
        <v>188</v>
      </c>
      <c r="I49" s="394">
        <v>2575000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16330761.67</v>
      </c>
      <c r="F56" s="378"/>
      <c r="I56" s="377" t="s">
        <v>210</v>
      </c>
      <c r="J56" s="377" t="s">
        <v>173</v>
      </c>
      <c r="M56" s="376"/>
    </row>
    <row r="57" spans="2:14" x14ac:dyDescent="0.2">
      <c r="B57" s="363" t="s">
        <v>190</v>
      </c>
      <c r="E57" s="375">
        <v>0</v>
      </c>
      <c r="F57" s="375"/>
      <c r="H57" s="368" t="s">
        <v>243</v>
      </c>
      <c r="I57" s="374">
        <v>0.10199999999999999</v>
      </c>
      <c r="J57" s="373">
        <v>4.2775000000000001E-3</v>
      </c>
    </row>
    <row r="58" spans="2:14" x14ac:dyDescent="0.2">
      <c r="B58" s="363" t="s">
        <v>118</v>
      </c>
      <c r="E58" s="372">
        <v>0</v>
      </c>
      <c r="F58" s="371"/>
    </row>
    <row r="59" spans="2:14" x14ac:dyDescent="0.2">
      <c r="B59" s="363" t="s">
        <v>191</v>
      </c>
      <c r="E59" s="370">
        <v>16330761.67</v>
      </c>
      <c r="F59" s="369"/>
      <c r="H59" s="368" t="s">
        <v>211</v>
      </c>
      <c r="I59" s="367" t="s">
        <v>225</v>
      </c>
      <c r="J59" s="366"/>
    </row>
    <row r="60" spans="2:14" x14ac:dyDescent="0.2">
      <c r="F60" s="365"/>
    </row>
    <row r="61" spans="2:14" x14ac:dyDescent="0.2">
      <c r="H61" s="540" t="s">
        <v>253</v>
      </c>
      <c r="I61" s="540"/>
      <c r="J61" s="373">
        <v>0.26481531324812035</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25" priority="1" operator="equal">
      <formula>"FAIL"</formula>
    </cfRule>
  </conditionalFormatting>
  <pageMargins left="0.5" right="0.5" top="0.5" bottom="0.5" header="0.5" footer="0.5"/>
  <pageSetup scale="7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zoomScale="80" zoomScaleNormal="80" workbookViewId="0">
      <selection activeCell="E14" sqref="E14"/>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250</v>
      </c>
      <c r="C1" s="442"/>
      <c r="D1" s="442"/>
      <c r="E1" s="442"/>
      <c r="F1" s="442"/>
      <c r="G1" s="442"/>
      <c r="H1" s="442"/>
      <c r="I1" s="442"/>
      <c r="J1" s="442"/>
      <c r="K1" s="442"/>
      <c r="P1" s="442"/>
    </row>
    <row r="2" spans="2:16" s="405" customFormat="1" ht="12.4" customHeight="1" x14ac:dyDescent="0.2">
      <c r="B2" s="442"/>
      <c r="C2" s="442"/>
      <c r="D2" s="442"/>
      <c r="E2" s="442"/>
      <c r="F2" s="442"/>
      <c r="G2" s="442"/>
      <c r="H2" s="442"/>
      <c r="I2" s="442"/>
      <c r="J2" s="442"/>
      <c r="K2" s="442"/>
      <c r="P2" s="442"/>
    </row>
    <row r="3" spans="2:16" s="405" customFormat="1" ht="12.4" customHeight="1" x14ac:dyDescent="0.2">
      <c r="B3" s="458" t="s">
        <v>149</v>
      </c>
      <c r="C3" s="457" t="s">
        <v>89</v>
      </c>
      <c r="D3" s="457" t="s">
        <v>90</v>
      </c>
      <c r="E3" s="456" t="s">
        <v>91</v>
      </c>
      <c r="F3" s="442"/>
      <c r="G3" s="442"/>
      <c r="H3" s="451" t="s">
        <v>150</v>
      </c>
      <c r="I3" s="450">
        <v>0.2013263176</v>
      </c>
      <c r="J3" s="455"/>
      <c r="K3" s="442"/>
    </row>
    <row r="4" spans="2:16" s="405" customFormat="1" x14ac:dyDescent="0.2">
      <c r="B4" s="454" t="s">
        <v>92</v>
      </c>
      <c r="C4" s="453">
        <v>42979</v>
      </c>
      <c r="D4" s="453">
        <v>42993</v>
      </c>
      <c r="E4" s="452">
        <v>43024</v>
      </c>
      <c r="F4" s="442"/>
      <c r="G4" s="442"/>
      <c r="H4" s="451" t="s">
        <v>151</v>
      </c>
      <c r="I4" s="450">
        <v>0.93269999999999997</v>
      </c>
      <c r="J4" s="442"/>
      <c r="K4" s="442"/>
    </row>
    <row r="5" spans="2:16" s="405" customFormat="1" ht="12.4" customHeight="1" x14ac:dyDescent="0.2">
      <c r="B5" s="449" t="s">
        <v>93</v>
      </c>
      <c r="C5" s="448">
        <v>43008</v>
      </c>
      <c r="D5" s="448">
        <v>43024</v>
      </c>
      <c r="E5" s="447"/>
      <c r="F5" s="442"/>
      <c r="G5" s="442"/>
      <c r="H5" s="442"/>
      <c r="I5" s="442"/>
      <c r="J5" s="442"/>
      <c r="K5" s="395"/>
    </row>
    <row r="6" spans="2:16" s="405" customFormat="1" ht="12.4" customHeight="1" x14ac:dyDescent="0.2">
      <c r="B6" s="446" t="s">
        <v>94</v>
      </c>
      <c r="C6" s="445">
        <v>31</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251</v>
      </c>
      <c r="G9" s="473" t="s">
        <v>155</v>
      </c>
      <c r="H9" s="473" t="s">
        <v>149</v>
      </c>
      <c r="I9" s="473" t="s">
        <v>149</v>
      </c>
    </row>
    <row r="10" spans="2:16" x14ac:dyDescent="0.2">
      <c r="F10" s="387"/>
      <c r="G10" s="440">
        <v>43633</v>
      </c>
      <c r="H10" s="440">
        <v>43435</v>
      </c>
      <c r="I10" s="368" t="s">
        <v>156</v>
      </c>
    </row>
    <row r="11" spans="2:16" x14ac:dyDescent="0.2">
      <c r="C11" s="363" t="s">
        <v>10</v>
      </c>
      <c r="E11" s="432">
        <v>760000000</v>
      </c>
      <c r="I11" s="368"/>
    </row>
    <row r="12" spans="2:16" x14ac:dyDescent="0.2">
      <c r="D12" s="353"/>
      <c r="E12" s="421">
        <v>760000000</v>
      </c>
      <c r="F12" s="440"/>
      <c r="J12" s="363" t="s">
        <v>262</v>
      </c>
    </row>
    <row r="13" spans="2:16" x14ac:dyDescent="0.2">
      <c r="D13" s="353"/>
      <c r="E13" s="421"/>
      <c r="G13" s="439"/>
      <c r="H13" s="439"/>
      <c r="I13" s="439"/>
      <c r="J13" s="439"/>
    </row>
    <row r="14" spans="2:16" x14ac:dyDescent="0.2">
      <c r="B14" s="363" t="s">
        <v>157</v>
      </c>
      <c r="E14" s="422">
        <v>760000000</v>
      </c>
      <c r="H14" s="538" t="s">
        <v>162</v>
      </c>
      <c r="I14" s="538"/>
      <c r="J14" s="538"/>
    </row>
    <row r="15" spans="2:16" x14ac:dyDescent="0.2">
      <c r="B15" s="363" t="s">
        <v>158</v>
      </c>
      <c r="D15" s="437"/>
      <c r="E15" s="432">
        <v>178296000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0</v>
      </c>
      <c r="G18" s="363" t="s">
        <v>146</v>
      </c>
      <c r="H18" s="353" t="s">
        <v>3</v>
      </c>
      <c r="I18" s="422">
        <v>0</v>
      </c>
    </row>
    <row r="19" spans="2:10" x14ac:dyDescent="0.2">
      <c r="B19" s="387" t="s">
        <v>161</v>
      </c>
      <c r="C19" s="387"/>
      <c r="D19" s="435"/>
      <c r="E19" s="436">
        <v>938296000</v>
      </c>
    </row>
    <row r="20" spans="2:10" x14ac:dyDescent="0.2">
      <c r="B20" s="387"/>
      <c r="C20" s="387"/>
      <c r="D20" s="435"/>
      <c r="E20" s="434"/>
      <c r="H20" s="539" t="s">
        <v>169</v>
      </c>
      <c r="I20" s="539"/>
      <c r="J20" s="539"/>
    </row>
    <row r="21" spans="2:10" x14ac:dyDescent="0.2">
      <c r="B21" s="363" t="s">
        <v>60</v>
      </c>
      <c r="D21" s="401"/>
      <c r="E21" s="432">
        <v>938296000</v>
      </c>
      <c r="F21" s="390"/>
      <c r="H21" s="353" t="s">
        <v>94</v>
      </c>
      <c r="I21" s="433">
        <v>31</v>
      </c>
    </row>
    <row r="22" spans="2:10" x14ac:dyDescent="0.2">
      <c r="B22" s="363" t="s">
        <v>102</v>
      </c>
      <c r="E22" s="432">
        <v>65419158.162565231</v>
      </c>
      <c r="F22" s="431"/>
      <c r="H22" s="353" t="s">
        <v>148</v>
      </c>
      <c r="I22" s="427">
        <v>1.23444E-2</v>
      </c>
    </row>
    <row r="23" spans="2:10" x14ac:dyDescent="0.2">
      <c r="E23" s="430"/>
      <c r="F23" s="428"/>
      <c r="H23" s="353" t="s">
        <v>172</v>
      </c>
      <c r="I23" s="427">
        <v>4.3E-3</v>
      </c>
    </row>
    <row r="24" spans="2:10" x14ac:dyDescent="0.2">
      <c r="B24" s="387" t="s">
        <v>164</v>
      </c>
      <c r="C24" s="387"/>
      <c r="D24" s="387"/>
      <c r="E24" s="429">
        <v>1003715158.1625652</v>
      </c>
      <c r="F24" s="428"/>
      <c r="H24" s="353"/>
      <c r="I24" s="427">
        <v>1.66444E-2</v>
      </c>
    </row>
    <row r="25" spans="2:10" x14ac:dyDescent="0.2">
      <c r="E25" s="390"/>
      <c r="F25" s="365"/>
      <c r="H25" s="353"/>
    </row>
    <row r="26" spans="2:10" x14ac:dyDescent="0.2">
      <c r="B26" s="363" t="s">
        <v>166</v>
      </c>
      <c r="E26" s="390">
        <v>1.3206778396875858</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175</v>
      </c>
      <c r="I30" s="422">
        <v>1089283.51</v>
      </c>
      <c r="J30" s="420">
        <v>1.08928351</v>
      </c>
    </row>
    <row r="31" spans="2:10" x14ac:dyDescent="0.2">
      <c r="F31" s="380"/>
      <c r="G31" s="386"/>
      <c r="H31" s="353" t="s">
        <v>176</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1.08928351</v>
      </c>
    </row>
    <row r="34" spans="2:12" x14ac:dyDescent="0.2">
      <c r="B34" s="363" t="s">
        <v>171</v>
      </c>
      <c r="E34" s="379">
        <v>5695976700.1499996</v>
      </c>
      <c r="F34" s="404"/>
      <c r="G34" s="365"/>
      <c r="K34" s="390">
        <v>1.66444E-2</v>
      </c>
    </row>
    <row r="35" spans="2:12" x14ac:dyDescent="0.2">
      <c r="B35" s="363" t="s">
        <v>112</v>
      </c>
      <c r="E35" s="396">
        <v>-1861685313.3299999</v>
      </c>
      <c r="F35" s="404"/>
      <c r="G35" s="365"/>
      <c r="H35" s="353"/>
      <c r="I35" s="460"/>
      <c r="J35" s="460"/>
    </row>
    <row r="36" spans="2:12" x14ac:dyDescent="0.2">
      <c r="B36" s="363" t="s">
        <v>119</v>
      </c>
      <c r="E36" s="396">
        <v>1844855041.9300001</v>
      </c>
      <c r="F36" s="404"/>
      <c r="G36" s="365"/>
      <c r="H36" s="353"/>
      <c r="I36" s="461"/>
      <c r="J36" s="462"/>
    </row>
    <row r="37" spans="2:12" x14ac:dyDescent="0.2">
      <c r="B37" s="417" t="s">
        <v>121</v>
      </c>
      <c r="E37" s="396">
        <v>0</v>
      </c>
      <c r="F37" s="404"/>
      <c r="G37" s="365"/>
      <c r="H37" s="353"/>
      <c r="I37" s="463"/>
      <c r="J37" s="462"/>
    </row>
    <row r="38" spans="2:12" x14ac:dyDescent="0.2">
      <c r="B38" s="417" t="s">
        <v>122</v>
      </c>
      <c r="E38" s="396">
        <v>0</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413">
        <v>1089283.51</v>
      </c>
      <c r="K40" s="408"/>
    </row>
    <row r="41" spans="2:12" x14ac:dyDescent="0.2">
      <c r="B41" s="412" t="s">
        <v>179</v>
      </c>
      <c r="C41" s="412"/>
      <c r="D41" s="412"/>
      <c r="E41" s="411">
        <v>0</v>
      </c>
      <c r="F41" s="404"/>
      <c r="G41" s="365"/>
      <c r="H41" s="410" t="s">
        <v>132</v>
      </c>
      <c r="I41" s="409">
        <v>781913.33</v>
      </c>
      <c r="K41" s="408"/>
    </row>
    <row r="42" spans="2:12" x14ac:dyDescent="0.2">
      <c r="B42" s="405" t="s">
        <v>126</v>
      </c>
      <c r="C42" s="387"/>
      <c r="D42" s="387"/>
      <c r="E42" s="396">
        <v>-688412489.67999995</v>
      </c>
      <c r="F42" s="404"/>
      <c r="G42" s="407"/>
      <c r="H42" s="363" t="s">
        <v>182</v>
      </c>
      <c r="I42" s="406">
        <v>1195345.5155793093</v>
      </c>
      <c r="K42" s="387"/>
      <c r="L42" s="387"/>
    </row>
    <row r="43" spans="2:12" x14ac:dyDescent="0.2">
      <c r="B43" s="405" t="s">
        <v>180</v>
      </c>
      <c r="E43" s="396">
        <v>-5220022.5199999996</v>
      </c>
      <c r="F43" s="404"/>
      <c r="G43" s="365"/>
    </row>
    <row r="44" spans="2:12" x14ac:dyDescent="0.2">
      <c r="B44" s="387" t="s">
        <v>3</v>
      </c>
      <c r="C44" s="387"/>
      <c r="D44" s="387"/>
      <c r="E44" s="403">
        <v>4985513916.5500002</v>
      </c>
      <c r="F44" s="402" t="s">
        <v>146</v>
      </c>
      <c r="G44" s="365"/>
    </row>
    <row r="45" spans="2:12" x14ac:dyDescent="0.2">
      <c r="E45" s="399"/>
      <c r="F45" s="399"/>
      <c r="G45" s="399"/>
    </row>
    <row r="46" spans="2:12" x14ac:dyDescent="0.2">
      <c r="B46" s="371" t="s">
        <v>183</v>
      </c>
      <c r="E46" s="401">
        <v>0.2013263176</v>
      </c>
      <c r="F46" s="400"/>
      <c r="G46" s="399"/>
      <c r="H46" s="473" t="s">
        <v>185</v>
      </c>
      <c r="I46" s="473"/>
      <c r="J46" s="473"/>
    </row>
    <row r="47" spans="2:12" x14ac:dyDescent="0.2">
      <c r="E47" s="372"/>
      <c r="G47" s="372"/>
      <c r="K47" s="393"/>
      <c r="L47" s="393"/>
    </row>
    <row r="48" spans="2:12" x14ac:dyDescent="0.2">
      <c r="B48" s="363" t="s">
        <v>184</v>
      </c>
      <c r="E48" s="397">
        <v>4993143668.9799995</v>
      </c>
      <c r="G48" s="396"/>
      <c r="H48" s="353" t="s">
        <v>186</v>
      </c>
      <c r="I48" s="389">
        <v>3800000</v>
      </c>
      <c r="K48" s="393"/>
      <c r="L48" s="393"/>
    </row>
    <row r="49" spans="2:14" x14ac:dyDescent="0.2">
      <c r="B49" s="395" t="s">
        <v>133</v>
      </c>
      <c r="E49" s="390">
        <v>0.37284833698973163</v>
      </c>
      <c r="H49" s="353" t="s">
        <v>188</v>
      </c>
      <c r="I49" s="394">
        <v>3800000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16330761.67</v>
      </c>
      <c r="F56" s="378"/>
      <c r="I56" s="377" t="s">
        <v>210</v>
      </c>
      <c r="J56" s="377" t="s">
        <v>173</v>
      </c>
      <c r="M56" s="376"/>
    </row>
    <row r="57" spans="2:14" x14ac:dyDescent="0.2">
      <c r="B57" s="363" t="s">
        <v>190</v>
      </c>
      <c r="E57" s="375">
        <v>0</v>
      </c>
      <c r="F57" s="375"/>
      <c r="H57" s="368" t="s">
        <v>243</v>
      </c>
      <c r="I57" s="374">
        <v>0.10199999999999999</v>
      </c>
      <c r="J57" s="373">
        <v>4.2775000000000001E-3</v>
      </c>
    </row>
    <row r="58" spans="2:14" x14ac:dyDescent="0.2">
      <c r="B58" s="363" t="s">
        <v>118</v>
      </c>
      <c r="E58" s="372">
        <v>0</v>
      </c>
      <c r="F58" s="371"/>
    </row>
    <row r="59" spans="2:14" x14ac:dyDescent="0.2">
      <c r="B59" s="363" t="s">
        <v>191</v>
      </c>
      <c r="E59" s="370">
        <v>16330761.67</v>
      </c>
      <c r="F59" s="369"/>
      <c r="H59" s="368" t="s">
        <v>211</v>
      </c>
      <c r="I59" s="367" t="s">
        <v>225</v>
      </c>
      <c r="J59" s="366"/>
    </row>
    <row r="60" spans="2:14" x14ac:dyDescent="0.2">
      <c r="F60" s="365"/>
    </row>
    <row r="61" spans="2:14" x14ac:dyDescent="0.2">
      <c r="H61" s="540" t="s">
        <v>253</v>
      </c>
      <c r="I61" s="540"/>
      <c r="J61" s="373">
        <v>0.26481531324812035</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24" priority="1" operator="equal">
      <formula>"FAIL"</formula>
    </cfRule>
  </conditionalFormatting>
  <pageMargins left="0.5" right="0.5" top="0.5" bottom="0.5" header="0.5" footer="0.5"/>
  <pageSetup scale="7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showOutlineSymbols="0" zoomScaleNormal="100" workbookViewId="0">
      <pane ySplit="6" topLeftCell="A7" activePane="bottomLeft" state="frozen"/>
      <selection activeCell="D42" sqref="D42"/>
      <selection pane="bottomLeft" activeCell="C13" sqref="C13"/>
    </sheetView>
  </sheetViews>
  <sheetFormatPr defaultColWidth="19.85546875" defaultRowHeight="12.75" x14ac:dyDescent="0.2"/>
  <cols>
    <col min="1" max="16384" width="19.85546875" style="405"/>
  </cols>
  <sheetData>
    <row r="1" spans="1:15" x14ac:dyDescent="0.2">
      <c r="A1" s="459" t="s">
        <v>87</v>
      </c>
      <c r="B1" s="442"/>
      <c r="C1" s="442"/>
      <c r="D1" s="442"/>
      <c r="I1" s="442"/>
      <c r="J1" s="442"/>
      <c r="K1" s="442"/>
    </row>
    <row r="2" spans="1:15" ht="12.4" customHeight="1" x14ac:dyDescent="0.2">
      <c r="A2" s="442"/>
      <c r="B2" s="442"/>
      <c r="C2" s="442"/>
      <c r="D2" s="442"/>
      <c r="G2" s="488"/>
      <c r="H2" s="488"/>
      <c r="I2" s="489"/>
      <c r="J2" s="489"/>
      <c r="K2" s="489"/>
      <c r="L2" s="488"/>
      <c r="M2" s="488"/>
    </row>
    <row r="3" spans="1:15" ht="12.4" customHeight="1" x14ac:dyDescent="0.2">
      <c r="A3" s="458" t="s">
        <v>149</v>
      </c>
      <c r="B3" s="457" t="s">
        <v>89</v>
      </c>
      <c r="C3" s="457" t="s">
        <v>90</v>
      </c>
      <c r="D3" s="456" t="s">
        <v>91</v>
      </c>
      <c r="G3" s="488"/>
      <c r="H3" s="488"/>
      <c r="I3" s="490"/>
      <c r="J3" s="490"/>
      <c r="K3" s="490"/>
      <c r="L3" s="488"/>
      <c r="M3" s="488"/>
    </row>
    <row r="4" spans="1:15" ht="12.4" customHeight="1" x14ac:dyDescent="0.2">
      <c r="A4" s="491" t="s">
        <v>92</v>
      </c>
      <c r="B4" s="492">
        <v>42979</v>
      </c>
      <c r="C4" s="492">
        <v>42993</v>
      </c>
      <c r="D4" s="493">
        <v>43024</v>
      </c>
      <c r="G4" s="488"/>
      <c r="H4" s="488"/>
      <c r="I4" s="494"/>
      <c r="J4" s="494"/>
      <c r="K4" s="494"/>
      <c r="L4" s="488"/>
      <c r="M4" s="488"/>
    </row>
    <row r="5" spans="1:15" ht="12.4" customHeight="1" x14ac:dyDescent="0.2">
      <c r="A5" s="495" t="s">
        <v>93</v>
      </c>
      <c r="B5" s="494">
        <v>43008</v>
      </c>
      <c r="C5" s="494">
        <v>43024</v>
      </c>
      <c r="D5" s="447"/>
      <c r="G5" s="488"/>
      <c r="H5" s="488"/>
      <c r="I5" s="494"/>
      <c r="J5" s="494"/>
      <c r="K5" s="494"/>
      <c r="L5" s="488"/>
      <c r="M5" s="488"/>
    </row>
    <row r="6" spans="1:15" ht="12.4" customHeight="1" x14ac:dyDescent="0.2">
      <c r="A6" s="446" t="s">
        <v>94</v>
      </c>
      <c r="B6" s="444"/>
      <c r="C6" s="444"/>
      <c r="D6" s="443"/>
      <c r="G6" s="488"/>
      <c r="H6" s="488"/>
      <c r="I6" s="488"/>
      <c r="J6" s="489"/>
      <c r="K6" s="489"/>
      <c r="L6" s="488"/>
      <c r="M6" s="488"/>
    </row>
    <row r="7" spans="1:15" x14ac:dyDescent="0.2">
      <c r="G7" s="488"/>
      <c r="H7" s="488"/>
      <c r="I7" s="488"/>
      <c r="J7" s="488"/>
      <c r="K7" s="488"/>
      <c r="L7" s="488"/>
      <c r="M7" s="488"/>
    </row>
    <row r="8" spans="1:15" x14ac:dyDescent="0.2">
      <c r="A8" s="496" t="s">
        <v>200</v>
      </c>
      <c r="B8" s="497"/>
      <c r="C8" s="497"/>
      <c r="D8" s="497"/>
      <c r="E8" s="497"/>
      <c r="F8" s="497"/>
      <c r="G8" s="498"/>
      <c r="H8" s="488"/>
      <c r="I8" s="488"/>
      <c r="J8" s="488"/>
      <c r="K8" s="488"/>
      <c r="L8" s="488"/>
      <c r="M8" s="488"/>
    </row>
    <row r="9" spans="1:15" x14ac:dyDescent="0.2">
      <c r="A9" s="496"/>
      <c r="B9" s="497"/>
      <c r="C9" s="497"/>
      <c r="D9" s="497"/>
      <c r="E9" s="497"/>
      <c r="F9" s="497"/>
      <c r="G9" s="498"/>
      <c r="H9" s="488"/>
      <c r="I9" s="488"/>
      <c r="J9" s="488"/>
      <c r="K9" s="488"/>
      <c r="L9" s="488"/>
      <c r="M9" s="488"/>
    </row>
    <row r="10" spans="1:15" ht="25.5" x14ac:dyDescent="0.2">
      <c r="A10" s="499"/>
      <c r="B10" s="221" t="s">
        <v>201</v>
      </c>
      <c r="C10" s="222" t="s">
        <v>202</v>
      </c>
      <c r="D10" s="222" t="s">
        <v>210</v>
      </c>
      <c r="E10" s="222" t="s">
        <v>230</v>
      </c>
      <c r="F10" s="223"/>
      <c r="G10" s="500"/>
      <c r="H10" s="223"/>
      <c r="I10" s="488"/>
      <c r="J10" s="488"/>
      <c r="K10" s="488"/>
      <c r="L10" s="488"/>
      <c r="M10" s="488"/>
    </row>
    <row r="11" spans="1:15" x14ac:dyDescent="0.2">
      <c r="A11" s="499"/>
      <c r="B11" s="224" t="s">
        <v>203</v>
      </c>
      <c r="C11" s="225">
        <v>205899167.69999999</v>
      </c>
      <c r="D11" s="226">
        <v>0.1</v>
      </c>
      <c r="E11" s="227">
        <v>0</v>
      </c>
      <c r="F11" s="227"/>
      <c r="G11" s="500"/>
      <c r="H11" s="228"/>
      <c r="I11" s="488"/>
      <c r="J11" s="488"/>
      <c r="K11" s="488"/>
      <c r="L11" s="488"/>
      <c r="M11" s="488"/>
    </row>
    <row r="12" spans="1:15" x14ac:dyDescent="0.2">
      <c r="A12" s="499"/>
      <c r="B12" s="224"/>
      <c r="C12" s="225"/>
      <c r="D12" s="226"/>
      <c r="E12" s="227"/>
      <c r="F12" s="227"/>
      <c r="G12" s="500"/>
      <c r="H12" s="228"/>
      <c r="I12" s="488"/>
      <c r="J12" s="488" t="s">
        <v>262</v>
      </c>
      <c r="K12" s="488"/>
      <c r="L12" s="488"/>
      <c r="M12" s="488"/>
    </row>
    <row r="13" spans="1:15" x14ac:dyDescent="0.2">
      <c r="A13" s="499"/>
      <c r="B13" s="224" t="s">
        <v>204</v>
      </c>
      <c r="C13" s="225">
        <v>191788426.69999999</v>
      </c>
      <c r="D13" s="229">
        <v>0.04</v>
      </c>
      <c r="E13" s="227">
        <v>0</v>
      </c>
      <c r="F13" s="227"/>
      <c r="G13" s="500"/>
      <c r="H13" s="228"/>
      <c r="I13" s="488"/>
      <c r="M13" s="501"/>
      <c r="N13" s="502"/>
      <c r="O13" s="503"/>
    </row>
    <row r="14" spans="1:15" x14ac:dyDescent="0.2">
      <c r="A14" s="499"/>
      <c r="B14" s="224" t="s">
        <v>205</v>
      </c>
      <c r="C14" s="225">
        <v>97266173.989999995</v>
      </c>
      <c r="D14" s="229">
        <v>3.5000000000000003E-2</v>
      </c>
      <c r="E14" s="227">
        <v>0</v>
      </c>
      <c r="F14" s="227"/>
      <c r="G14" s="500"/>
      <c r="H14" s="228"/>
      <c r="I14" s="488"/>
      <c r="J14" s="488"/>
      <c r="K14" s="488"/>
      <c r="L14" s="488"/>
      <c r="M14" s="488"/>
    </row>
    <row r="15" spans="1:15" x14ac:dyDescent="0.2">
      <c r="A15" s="499"/>
      <c r="B15" s="224" t="s">
        <v>206</v>
      </c>
      <c r="C15" s="233">
        <v>45478090.799999997</v>
      </c>
      <c r="D15" s="229">
        <v>3.2500000000000001E-2</v>
      </c>
      <c r="E15" s="227">
        <v>0</v>
      </c>
      <c r="F15" s="227"/>
      <c r="G15" s="500"/>
      <c r="H15" s="228"/>
      <c r="I15" s="488"/>
      <c r="J15" s="488"/>
      <c r="K15" s="488"/>
      <c r="L15" s="488"/>
      <c r="M15" s="488"/>
    </row>
    <row r="16" spans="1:15" x14ac:dyDescent="0.2">
      <c r="A16" s="499"/>
      <c r="B16" s="224"/>
      <c r="C16" s="233"/>
      <c r="D16" s="226"/>
      <c r="E16" s="227"/>
      <c r="F16" s="227"/>
      <c r="G16" s="500"/>
      <c r="H16" s="228"/>
      <c r="I16" s="488"/>
      <c r="J16" s="488"/>
      <c r="K16" s="488"/>
      <c r="L16" s="488"/>
      <c r="M16" s="488"/>
    </row>
    <row r="17" spans="1:13" x14ac:dyDescent="0.2">
      <c r="A17" s="499"/>
      <c r="B17" s="224" t="s">
        <v>207</v>
      </c>
      <c r="C17" s="233">
        <v>44510849.539999999</v>
      </c>
      <c r="D17" s="229">
        <v>2.5000000000000001E-2</v>
      </c>
      <c r="E17" s="227">
        <v>0</v>
      </c>
      <c r="F17" s="227"/>
      <c r="G17" s="500"/>
      <c r="H17" s="228"/>
      <c r="I17" s="488"/>
      <c r="J17" s="488"/>
      <c r="K17" s="488"/>
      <c r="L17" s="488"/>
      <c r="M17" s="488"/>
    </row>
    <row r="18" spans="1:13" x14ac:dyDescent="0.2">
      <c r="A18" s="499"/>
      <c r="B18" s="224"/>
      <c r="C18" s="233">
        <v>0</v>
      </c>
      <c r="D18" s="229">
        <v>0.02</v>
      </c>
      <c r="E18" s="227">
        <v>0</v>
      </c>
      <c r="F18" s="227"/>
      <c r="G18" s="500"/>
      <c r="H18" s="228"/>
      <c r="I18" s="488"/>
      <c r="J18" s="488"/>
      <c r="K18" s="488"/>
      <c r="L18" s="488"/>
      <c r="M18" s="488"/>
    </row>
    <row r="19" spans="1:13" x14ac:dyDescent="0.2">
      <c r="A19" s="499"/>
      <c r="B19" s="224"/>
      <c r="C19" s="233">
        <v>0</v>
      </c>
      <c r="D19" s="234">
        <v>0.02</v>
      </c>
      <c r="E19" s="235">
        <v>0</v>
      </c>
      <c r="F19" s="227"/>
      <c r="G19" s="500"/>
      <c r="H19" s="228"/>
      <c r="I19" s="488"/>
      <c r="J19" s="488"/>
      <c r="K19" s="488"/>
      <c r="L19" s="488"/>
      <c r="M19" s="488"/>
    </row>
    <row r="20" spans="1:13" x14ac:dyDescent="0.2">
      <c r="A20" s="499"/>
      <c r="B20" s="236"/>
      <c r="C20" s="237">
        <v>584942708.7299999</v>
      </c>
      <c r="D20" s="238"/>
      <c r="E20" s="488"/>
      <c r="F20" s="227"/>
      <c r="G20" s="262"/>
      <c r="H20" s="227"/>
      <c r="I20" s="488"/>
      <c r="J20" s="488"/>
      <c r="K20" s="488"/>
      <c r="L20" s="488"/>
      <c r="M20" s="488"/>
    </row>
    <row r="21" spans="1:13" x14ac:dyDescent="0.2">
      <c r="A21" s="499"/>
      <c r="B21" s="224"/>
      <c r="C21" s="224"/>
      <c r="D21" s="224"/>
      <c r="E21" s="488"/>
      <c r="F21" s="224"/>
      <c r="G21" s="347"/>
      <c r="H21" s="239"/>
      <c r="I21" s="488"/>
      <c r="J21" s="488"/>
      <c r="K21" s="488"/>
      <c r="L21" s="488"/>
      <c r="M21" s="488"/>
    </row>
    <row r="22" spans="1:13" x14ac:dyDescent="0.2">
      <c r="A22" s="504"/>
      <c r="B22" s="444"/>
      <c r="C22" s="241" t="s">
        <v>208</v>
      </c>
      <c r="D22" s="444"/>
      <c r="E22" s="242">
        <v>0</v>
      </c>
      <c r="F22" s="444"/>
      <c r="G22" s="505"/>
      <c r="H22" s="225"/>
      <c r="I22" s="488"/>
      <c r="J22" s="488"/>
      <c r="K22" s="488"/>
      <c r="L22" s="488"/>
      <c r="M22" s="488"/>
    </row>
    <row r="23" spans="1:13" x14ac:dyDescent="0.2">
      <c r="G23" s="488"/>
      <c r="H23" s="488"/>
      <c r="I23" s="488"/>
      <c r="J23" s="488"/>
      <c r="K23" s="488"/>
      <c r="L23" s="488"/>
      <c r="M23" s="488"/>
    </row>
    <row r="24" spans="1:13" x14ac:dyDescent="0.2">
      <c r="A24" s="496" t="s">
        <v>209</v>
      </c>
      <c r="B24" s="497"/>
      <c r="C24" s="506" t="s">
        <v>210</v>
      </c>
      <c r="D24" s="506" t="s">
        <v>173</v>
      </c>
      <c r="E24" s="507" t="s">
        <v>211</v>
      </c>
      <c r="G24" s="488"/>
      <c r="H24" s="488"/>
      <c r="I24" s="488"/>
      <c r="J24" s="488"/>
      <c r="K24" s="488"/>
      <c r="L24" s="488"/>
      <c r="M24" s="488"/>
    </row>
    <row r="25" spans="1:13" x14ac:dyDescent="0.2">
      <c r="A25" s="499"/>
      <c r="B25" s="488"/>
      <c r="C25" s="488"/>
      <c r="D25" s="488"/>
      <c r="E25" s="500"/>
      <c r="G25" s="488"/>
      <c r="H25" s="488"/>
      <c r="I25" s="488"/>
      <c r="J25" s="488"/>
      <c r="K25" s="488"/>
      <c r="L25" s="488"/>
      <c r="M25" s="488"/>
    </row>
    <row r="26" spans="1:13" x14ac:dyDescent="0.2">
      <c r="A26" s="499" t="s">
        <v>212</v>
      </c>
      <c r="B26" s="488"/>
      <c r="C26" s="508">
        <v>0.25</v>
      </c>
      <c r="D26" s="509">
        <v>0.38712006469657717</v>
      </c>
      <c r="E26" s="510" t="s">
        <v>225</v>
      </c>
      <c r="G26" s="488"/>
      <c r="H26" s="488"/>
      <c r="I26" s="488"/>
      <c r="J26" s="488"/>
      <c r="K26" s="488"/>
      <c r="L26" s="488"/>
      <c r="M26" s="488"/>
    </row>
    <row r="27" spans="1:13" x14ac:dyDescent="0.2">
      <c r="A27" s="499"/>
      <c r="B27" s="488"/>
      <c r="C27" s="488"/>
      <c r="D27" s="488"/>
      <c r="E27" s="500"/>
      <c r="G27" s="488"/>
      <c r="H27" s="488"/>
      <c r="I27" s="488"/>
      <c r="J27" s="488"/>
      <c r="K27" s="488"/>
      <c r="L27" s="488"/>
      <c r="M27" s="488"/>
    </row>
    <row r="28" spans="1:13" x14ac:dyDescent="0.2">
      <c r="A28" s="499" t="s">
        <v>158</v>
      </c>
      <c r="B28" s="488"/>
      <c r="C28" s="511">
        <v>480888000</v>
      </c>
      <c r="D28" s="511">
        <v>480888000</v>
      </c>
      <c r="E28" s="510" t="s">
        <v>225</v>
      </c>
      <c r="G28" s="496" t="s">
        <v>98</v>
      </c>
      <c r="H28" s="497"/>
      <c r="I28" s="506"/>
      <c r="J28" s="507"/>
      <c r="K28" s="512"/>
      <c r="L28" s="512"/>
      <c r="M28" s="512"/>
    </row>
    <row r="29" spans="1:13" x14ac:dyDescent="0.2">
      <c r="A29" s="504"/>
      <c r="B29" s="444"/>
      <c r="C29" s="444"/>
      <c r="D29" s="444"/>
      <c r="E29" s="505"/>
      <c r="G29" s="499"/>
      <c r="H29" s="512" t="s">
        <v>213</v>
      </c>
      <c r="I29" s="512" t="s">
        <v>214</v>
      </c>
      <c r="J29" s="513" t="s">
        <v>211</v>
      </c>
      <c r="M29" s="512"/>
    </row>
    <row r="30" spans="1:13" x14ac:dyDescent="0.2">
      <c r="A30" s="488"/>
      <c r="B30" s="488"/>
      <c r="C30" s="509"/>
      <c r="D30" s="509"/>
      <c r="E30" s="503"/>
      <c r="G30" s="499"/>
      <c r="H30" s="512"/>
      <c r="I30" s="512"/>
      <c r="J30" s="513"/>
      <c r="M30" s="512"/>
    </row>
    <row r="31" spans="1:13" x14ac:dyDescent="0.2">
      <c r="A31" s="496" t="s">
        <v>215</v>
      </c>
      <c r="B31" s="497"/>
      <c r="C31" s="497"/>
      <c r="D31" s="497"/>
      <c r="E31" s="498"/>
      <c r="G31" s="499"/>
      <c r="H31" s="488"/>
      <c r="I31" s="488"/>
      <c r="J31" s="500"/>
    </row>
    <row r="32" spans="1:13" x14ac:dyDescent="0.2">
      <c r="A32" s="514"/>
      <c r="B32" s="488"/>
      <c r="C32" s="488"/>
      <c r="D32" s="515"/>
      <c r="E32" s="500"/>
      <c r="G32" s="499" t="s">
        <v>216</v>
      </c>
      <c r="H32" s="516">
        <v>0</v>
      </c>
      <c r="I32" s="516">
        <v>997500000</v>
      </c>
      <c r="J32" s="517" t="s">
        <v>226</v>
      </c>
      <c r="K32" s="518"/>
      <c r="M32" s="518"/>
    </row>
    <row r="33" spans="1:13" x14ac:dyDescent="0.2">
      <c r="A33" s="514" t="s">
        <v>217</v>
      </c>
      <c r="B33" s="488" t="s">
        <v>218</v>
      </c>
      <c r="C33" s="488"/>
      <c r="D33" s="488"/>
      <c r="E33" s="519">
        <v>0</v>
      </c>
      <c r="G33" s="520"/>
      <c r="H33" s="518"/>
      <c r="I33" s="516"/>
      <c r="J33" s="513"/>
      <c r="K33" s="518"/>
      <c r="M33" s="503"/>
    </row>
    <row r="34" spans="1:13" x14ac:dyDescent="0.2">
      <c r="A34" s="514"/>
      <c r="B34" s="488"/>
      <c r="C34" s="488"/>
      <c r="D34" s="488"/>
      <c r="E34" s="521"/>
      <c r="F34" s="488"/>
      <c r="G34" s="499" t="s">
        <v>219</v>
      </c>
      <c r="H34" s="516">
        <v>0</v>
      </c>
      <c r="I34" s="516">
        <v>1042500000</v>
      </c>
      <c r="J34" s="517" t="s">
        <v>226</v>
      </c>
      <c r="K34" s="518"/>
      <c r="M34" s="488"/>
    </row>
    <row r="35" spans="1:13" x14ac:dyDescent="0.2">
      <c r="A35" s="514" t="s">
        <v>220</v>
      </c>
      <c r="B35" s="488" t="s">
        <v>59</v>
      </c>
      <c r="C35" s="488"/>
      <c r="D35" s="488"/>
      <c r="E35" s="519">
        <v>0</v>
      </c>
      <c r="F35" s="516"/>
      <c r="G35" s="499"/>
      <c r="H35" s="488"/>
      <c r="I35" s="516"/>
      <c r="J35" s="500"/>
    </row>
    <row r="36" spans="1:13" x14ac:dyDescent="0.2">
      <c r="A36" s="514"/>
      <c r="B36" s="488"/>
      <c r="C36" s="488"/>
      <c r="D36" s="488"/>
      <c r="E36" s="519"/>
      <c r="F36" s="488"/>
      <c r="G36" s="499" t="s">
        <v>221</v>
      </c>
      <c r="H36" s="516">
        <v>0</v>
      </c>
      <c r="I36" s="516">
        <v>1543500000</v>
      </c>
      <c r="J36" s="517" t="s">
        <v>226</v>
      </c>
    </row>
    <row r="37" spans="1:13" x14ac:dyDescent="0.2">
      <c r="A37" s="499"/>
      <c r="B37" s="488"/>
      <c r="C37" s="522" t="s">
        <v>202</v>
      </c>
      <c r="D37" s="522" t="s">
        <v>210</v>
      </c>
      <c r="E37" s="500"/>
      <c r="F37" s="488"/>
      <c r="G37" s="499"/>
      <c r="H37" s="488"/>
      <c r="I37" s="488"/>
      <c r="J37" s="500"/>
      <c r="K37" s="518"/>
      <c r="M37" s="488"/>
    </row>
    <row r="38" spans="1:13" x14ac:dyDescent="0.2">
      <c r="A38" s="514" t="s">
        <v>222</v>
      </c>
      <c r="B38" s="488" t="s">
        <v>229</v>
      </c>
      <c r="C38" s="523">
        <v>490281389.63999999</v>
      </c>
      <c r="D38" s="508">
        <v>0.2</v>
      </c>
      <c r="E38" s="262">
        <v>0</v>
      </c>
      <c r="F38" s="488"/>
      <c r="G38" s="524" t="s">
        <v>223</v>
      </c>
      <c r="H38" s="525"/>
      <c r="I38" s="488"/>
      <c r="J38" s="517" t="s">
        <v>156</v>
      </c>
      <c r="K38" s="488"/>
      <c r="L38" s="488"/>
      <c r="M38" s="488"/>
    </row>
    <row r="39" spans="1:13" x14ac:dyDescent="0.2">
      <c r="A39" s="499"/>
      <c r="B39" s="488"/>
      <c r="C39" s="488"/>
      <c r="D39" s="508"/>
      <c r="E39" s="526"/>
      <c r="F39" s="488"/>
      <c r="G39" s="504"/>
      <c r="H39" s="444"/>
      <c r="I39" s="444"/>
      <c r="J39" s="505"/>
      <c r="K39" s="525"/>
      <c r="L39" s="525"/>
      <c r="M39" s="525"/>
    </row>
    <row r="40" spans="1:13" x14ac:dyDescent="0.2">
      <c r="A40" s="504"/>
      <c r="B40" s="527" t="s">
        <v>224</v>
      </c>
      <c r="C40" s="444"/>
      <c r="D40" s="444"/>
      <c r="E40" s="266">
        <v>0</v>
      </c>
      <c r="F40" s="488"/>
      <c r="G40" s="488"/>
    </row>
    <row r="41" spans="1:13" x14ac:dyDescent="0.2">
      <c r="F41" s="488"/>
      <c r="G41" s="488"/>
    </row>
    <row r="42" spans="1:13" x14ac:dyDescent="0.2">
      <c r="F42" s="488"/>
      <c r="G42" s="488"/>
    </row>
    <row r="43" spans="1:13" x14ac:dyDescent="0.2">
      <c r="F43" s="528"/>
      <c r="G43" s="488"/>
    </row>
    <row r="44" spans="1:13" x14ac:dyDescent="0.2">
      <c r="A44" s="529"/>
      <c r="B44" s="488"/>
      <c r="C44" s="488"/>
      <c r="D44" s="508"/>
      <c r="E44" s="508"/>
      <c r="F44" s="488"/>
      <c r="G44" s="488"/>
    </row>
    <row r="45" spans="1:13" x14ac:dyDescent="0.2">
      <c r="A45" s="529"/>
      <c r="B45" s="488"/>
      <c r="C45" s="488"/>
      <c r="D45" s="508"/>
      <c r="E45" s="508"/>
      <c r="F45" s="488"/>
      <c r="G45" s="488"/>
      <c r="H45" s="528"/>
    </row>
    <row r="46" spans="1:13" x14ac:dyDescent="0.2">
      <c r="A46" s="488"/>
      <c r="B46" s="488"/>
      <c r="C46" s="508"/>
      <c r="D46" s="508"/>
      <c r="E46" s="488"/>
      <c r="F46" s="488"/>
      <c r="G46" s="488"/>
    </row>
    <row r="47" spans="1:13" x14ac:dyDescent="0.2">
      <c r="A47" s="488"/>
      <c r="B47" s="488"/>
      <c r="C47" s="488"/>
      <c r="D47" s="488"/>
      <c r="E47" s="488"/>
      <c r="F47" s="488"/>
      <c r="G47" s="488"/>
    </row>
    <row r="48" spans="1:13" x14ac:dyDescent="0.2">
      <c r="G48" s="488"/>
    </row>
    <row r="49" spans="1:9" x14ac:dyDescent="0.2">
      <c r="A49" s="488"/>
      <c r="B49" s="488"/>
      <c r="C49" s="488"/>
      <c r="D49" s="488"/>
      <c r="E49" s="488"/>
      <c r="F49" s="488"/>
      <c r="G49" s="488"/>
    </row>
    <row r="51" spans="1:9" x14ac:dyDescent="0.2">
      <c r="C51" s="236"/>
      <c r="D51" s="224"/>
      <c r="E51" s="224"/>
      <c r="F51" s="530"/>
      <c r="G51" s="224"/>
      <c r="H51" s="224"/>
      <c r="I51" s="224"/>
    </row>
    <row r="52" spans="1:9" x14ac:dyDescent="0.2">
      <c r="C52" s="269"/>
      <c r="D52" s="223"/>
      <c r="E52" s="223"/>
      <c r="F52" s="223"/>
      <c r="G52" s="223"/>
      <c r="H52" s="223"/>
      <c r="I52" s="223"/>
    </row>
    <row r="53" spans="1:9" x14ac:dyDescent="0.2">
      <c r="C53" s="224"/>
      <c r="D53" s="227"/>
      <c r="E53" s="270"/>
      <c r="F53" s="227"/>
      <c r="G53" s="271"/>
      <c r="H53" s="271"/>
      <c r="I53" s="229"/>
    </row>
    <row r="54" spans="1:9" x14ac:dyDescent="0.2">
      <c r="C54" s="224"/>
      <c r="D54" s="227"/>
      <c r="E54" s="270"/>
      <c r="F54" s="227"/>
      <c r="G54" s="271"/>
      <c r="H54" s="271"/>
      <c r="I54" s="229"/>
    </row>
    <row r="55" spans="1:9" x14ac:dyDescent="0.2">
      <c r="C55" s="224"/>
      <c r="D55" s="224"/>
      <c r="E55" s="224"/>
      <c r="F55" s="224"/>
      <c r="G55" s="224"/>
      <c r="H55" s="224"/>
      <c r="I55" s="224"/>
    </row>
    <row r="56" spans="1:9" x14ac:dyDescent="0.2">
      <c r="C56" s="236"/>
      <c r="D56" s="227"/>
      <c r="E56" s="272"/>
      <c r="F56" s="227"/>
      <c r="G56" s="227"/>
      <c r="H56" s="227"/>
      <c r="I56" s="227"/>
    </row>
    <row r="57" spans="1:9" x14ac:dyDescent="0.2">
      <c r="C57" s="224"/>
      <c r="D57" s="224"/>
      <c r="E57" s="224"/>
      <c r="F57" s="224"/>
      <c r="G57" s="224"/>
      <c r="H57" s="224"/>
      <c r="I57" s="224"/>
    </row>
    <row r="58" spans="1:9" x14ac:dyDescent="0.2">
      <c r="C58" s="236"/>
      <c r="D58" s="224"/>
      <c r="E58" s="224"/>
      <c r="F58" s="227"/>
      <c r="G58" s="224"/>
      <c r="H58" s="224"/>
      <c r="I58" s="224"/>
    </row>
    <row r="59" spans="1:9" x14ac:dyDescent="0.2">
      <c r="C59" s="224"/>
      <c r="D59" s="224"/>
      <c r="E59" s="224"/>
      <c r="F59" s="224"/>
      <c r="G59" s="224"/>
      <c r="H59" s="224"/>
      <c r="I59" s="224"/>
    </row>
    <row r="60" spans="1:9" x14ac:dyDescent="0.2">
      <c r="C60" s="236"/>
      <c r="D60" s="224"/>
      <c r="E60" s="224"/>
      <c r="F60" s="224"/>
      <c r="G60" s="224"/>
      <c r="H60" s="224"/>
      <c r="I60" s="224"/>
    </row>
    <row r="61" spans="1:9" x14ac:dyDescent="0.2">
      <c r="C61" s="269"/>
      <c r="D61" s="223"/>
      <c r="E61" s="223"/>
      <c r="F61" s="223"/>
      <c r="G61" s="224"/>
      <c r="H61" s="224"/>
      <c r="I61" s="224"/>
    </row>
    <row r="62" spans="1:9" x14ac:dyDescent="0.2">
      <c r="C62" s="224"/>
      <c r="D62" s="227"/>
      <c r="E62" s="270"/>
      <c r="F62" s="227"/>
      <c r="G62" s="224"/>
      <c r="H62" s="224"/>
      <c r="I62" s="224"/>
    </row>
    <row r="63" spans="1:9" x14ac:dyDescent="0.2">
      <c r="C63" s="224"/>
      <c r="D63" s="227"/>
      <c r="E63" s="270"/>
      <c r="F63" s="227"/>
      <c r="G63" s="224"/>
      <c r="H63" s="224"/>
      <c r="I63" s="224"/>
    </row>
    <row r="64" spans="1:9" x14ac:dyDescent="0.2">
      <c r="C64" s="224"/>
      <c r="D64" s="224"/>
      <c r="E64" s="224"/>
      <c r="F64" s="224"/>
      <c r="G64" s="224"/>
      <c r="H64" s="224"/>
      <c r="I64" s="224"/>
    </row>
    <row r="65" spans="3:9" x14ac:dyDescent="0.2">
      <c r="C65" s="236"/>
      <c r="D65" s="227"/>
      <c r="E65" s="272"/>
      <c r="F65" s="227"/>
      <c r="G65" s="224"/>
      <c r="H65" s="224"/>
      <c r="I65" s="224"/>
    </row>
    <row r="66" spans="3:9" x14ac:dyDescent="0.2">
      <c r="C66" s="224"/>
      <c r="D66" s="224"/>
      <c r="E66" s="224"/>
      <c r="F66" s="224"/>
      <c r="G66" s="224"/>
      <c r="H66" s="224"/>
      <c r="I66" s="224"/>
    </row>
    <row r="67" spans="3:9" x14ac:dyDescent="0.2">
      <c r="C67" s="236"/>
      <c r="D67" s="236"/>
      <c r="E67" s="236"/>
      <c r="F67" s="225"/>
      <c r="G67" s="236"/>
      <c r="H67" s="236"/>
      <c r="I67" s="236"/>
    </row>
    <row r="68" spans="3:9" x14ac:dyDescent="0.2">
      <c r="C68" s="224"/>
      <c r="D68" s="224"/>
      <c r="E68" s="224"/>
      <c r="F68" s="224"/>
      <c r="G68" s="224"/>
      <c r="H68" s="224"/>
      <c r="I68" s="224"/>
    </row>
    <row r="69" spans="3:9" x14ac:dyDescent="0.2">
      <c r="C69" s="224"/>
      <c r="D69" s="224"/>
      <c r="E69" s="224"/>
      <c r="F69" s="224"/>
      <c r="G69" s="224"/>
      <c r="H69" s="224"/>
      <c r="I69" s="224"/>
    </row>
    <row r="70" spans="3:9" x14ac:dyDescent="0.2">
      <c r="C70" s="488"/>
      <c r="D70" s="488"/>
      <c r="E70" s="488"/>
      <c r="F70" s="488"/>
      <c r="G70" s="488"/>
      <c r="H70" s="488"/>
      <c r="I70" s="488"/>
    </row>
  </sheetData>
  <pageMargins left="0.2" right="0.22" top="0.5" bottom="0.5" header="0.5" footer="0.5"/>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topLeftCell="A4" zoomScale="80" zoomScaleNormal="80" workbookViewId="0">
      <selection activeCell="E25" sqref="E25"/>
    </sheetView>
  </sheetViews>
  <sheetFormatPr defaultColWidth="16.5703125" defaultRowHeight="12.75" x14ac:dyDescent="0.2"/>
  <cols>
    <col min="1" max="1" width="16.5703125" style="10"/>
    <col min="2" max="2" width="16.85546875" style="10" bestFit="1" customWidth="1"/>
    <col min="3" max="3" width="19.28515625" style="10" bestFit="1" customWidth="1"/>
    <col min="4" max="4" width="19.140625" style="10" bestFit="1" customWidth="1"/>
    <col min="5" max="5" width="27.7109375" style="10" customWidth="1"/>
    <col min="6" max="6" width="25.140625" style="10" customWidth="1"/>
    <col min="7" max="7" width="23.140625" style="10" customWidth="1"/>
    <col min="8" max="8" width="16.85546875" style="10" bestFit="1" customWidth="1"/>
    <col min="9" max="9" width="19.7109375" style="10" bestFit="1" customWidth="1"/>
    <col min="10" max="10" width="19.28515625" style="10" bestFit="1" customWidth="1"/>
    <col min="11" max="11" width="18.85546875" style="10" bestFit="1" customWidth="1"/>
    <col min="12" max="16384" width="16.5703125" style="10"/>
  </cols>
  <sheetData>
    <row r="1" spans="1:19" x14ac:dyDescent="0.2">
      <c r="A1" s="6" t="s">
        <v>87</v>
      </c>
      <c r="B1" s="7"/>
      <c r="C1" s="7"/>
      <c r="D1" s="7"/>
      <c r="E1" s="7"/>
      <c r="F1" s="7"/>
      <c r="G1" s="8"/>
      <c r="H1" s="8"/>
      <c r="I1" s="7"/>
      <c r="J1" s="7"/>
      <c r="K1" s="9"/>
      <c r="L1" s="7"/>
      <c r="S1" s="7"/>
    </row>
    <row r="2" spans="1:19" x14ac:dyDescent="0.2">
      <c r="A2" s="7"/>
      <c r="B2" s="7"/>
      <c r="C2" s="7"/>
      <c r="D2" s="7"/>
      <c r="E2" s="7"/>
      <c r="F2" s="7"/>
      <c r="G2" s="8"/>
      <c r="H2" s="8"/>
      <c r="I2" s="7"/>
      <c r="J2" s="7"/>
      <c r="K2" s="9"/>
      <c r="L2" s="7"/>
      <c r="S2" s="7"/>
    </row>
    <row r="3" spans="1:19" x14ac:dyDescent="0.2">
      <c r="A3" s="11" t="s">
        <v>88</v>
      </c>
      <c r="B3" s="12" t="s">
        <v>89</v>
      </c>
      <c r="C3" s="12" t="s">
        <v>90</v>
      </c>
      <c r="D3" s="13" t="s">
        <v>91</v>
      </c>
      <c r="F3" s="7"/>
      <c r="G3" s="8"/>
      <c r="H3" s="8"/>
      <c r="I3" s="7"/>
      <c r="J3" s="7"/>
      <c r="K3" s="14"/>
      <c r="L3" s="7"/>
      <c r="M3" s="7"/>
    </row>
    <row r="4" spans="1:19" x14ac:dyDescent="0.2">
      <c r="A4" s="15" t="s">
        <v>92</v>
      </c>
      <c r="B4" s="16">
        <v>42948</v>
      </c>
      <c r="C4" s="17">
        <v>42962</v>
      </c>
      <c r="D4" s="18">
        <v>42993</v>
      </c>
      <c r="F4" s="7"/>
      <c r="G4" s="8"/>
      <c r="H4" s="8"/>
      <c r="I4" s="7"/>
      <c r="J4" s="7"/>
      <c r="K4" s="7"/>
      <c r="L4" s="7"/>
      <c r="M4" s="7"/>
    </row>
    <row r="5" spans="1:19" x14ac:dyDescent="0.2">
      <c r="A5" s="15" t="s">
        <v>93</v>
      </c>
      <c r="B5" s="17">
        <v>42978</v>
      </c>
      <c r="C5" s="17">
        <v>42993</v>
      </c>
      <c r="D5" s="18"/>
      <c r="E5" s="7"/>
      <c r="F5" s="7"/>
      <c r="G5" s="7"/>
      <c r="H5" s="7"/>
      <c r="I5" s="7"/>
      <c r="J5" s="7"/>
      <c r="K5" s="7"/>
      <c r="L5" s="19"/>
      <c r="M5" s="7"/>
    </row>
    <row r="6" spans="1:19" x14ac:dyDescent="0.2">
      <c r="A6" s="20" t="s">
        <v>94</v>
      </c>
      <c r="B6" s="21"/>
      <c r="C6" s="21"/>
      <c r="D6" s="22"/>
      <c r="E6" s="7"/>
      <c r="F6" s="7"/>
      <c r="G6" s="7"/>
      <c r="H6" s="7"/>
      <c r="I6" s="7"/>
      <c r="J6" s="7"/>
      <c r="K6" s="7"/>
      <c r="L6" s="19"/>
      <c r="M6" s="7"/>
    </row>
    <row r="7" spans="1:19" x14ac:dyDescent="0.2">
      <c r="A7" s="19"/>
      <c r="B7" s="7"/>
      <c r="C7" s="19"/>
      <c r="D7" s="7"/>
      <c r="E7" s="7"/>
      <c r="F7" s="7"/>
      <c r="G7" s="7"/>
      <c r="H7" s="7"/>
      <c r="I7" s="7"/>
      <c r="J7" s="475"/>
      <c r="K7" s="476"/>
      <c r="L7" s="7"/>
      <c r="M7" s="7"/>
    </row>
    <row r="8" spans="1:19" x14ac:dyDescent="0.2">
      <c r="A8" s="25" t="s">
        <v>95</v>
      </c>
      <c r="B8" s="7"/>
      <c r="C8" s="19"/>
      <c r="E8" s="7"/>
      <c r="G8" s="26"/>
      <c r="H8" s="7"/>
      <c r="I8" s="7"/>
      <c r="J8" s="475"/>
      <c r="K8" s="476"/>
      <c r="L8" s="7"/>
      <c r="M8" s="7"/>
    </row>
    <row r="9" spans="1:19" x14ac:dyDescent="0.2">
      <c r="A9" s="27"/>
      <c r="B9" s="27"/>
      <c r="C9" s="28"/>
      <c r="D9" s="28"/>
      <c r="E9" s="28"/>
      <c r="F9" s="28"/>
      <c r="G9" s="28"/>
      <c r="H9" s="28"/>
      <c r="I9" s="28"/>
      <c r="J9" s="477"/>
      <c r="K9" s="28"/>
      <c r="L9" s="7"/>
      <c r="M9" s="30"/>
      <c r="N9" s="31"/>
      <c r="O9" s="30"/>
      <c r="P9" s="30"/>
      <c r="S9" s="30"/>
    </row>
    <row r="10" spans="1:19" ht="38.25" x14ac:dyDescent="0.2">
      <c r="A10" s="32" t="s">
        <v>96</v>
      </c>
      <c r="B10" s="33"/>
      <c r="C10" s="34" t="s">
        <v>97</v>
      </c>
      <c r="D10" s="34" t="s">
        <v>98</v>
      </c>
      <c r="E10" s="34" t="s">
        <v>99</v>
      </c>
      <c r="F10" s="34" t="s">
        <v>100</v>
      </c>
      <c r="G10" s="34" t="s">
        <v>60</v>
      </c>
      <c r="H10" s="34" t="s">
        <v>101</v>
      </c>
      <c r="I10" s="34" t="s">
        <v>102</v>
      </c>
      <c r="J10" s="34" t="s">
        <v>103</v>
      </c>
      <c r="K10" s="34" t="s">
        <v>104</v>
      </c>
      <c r="L10" s="7"/>
      <c r="M10" s="30"/>
      <c r="N10" s="31"/>
      <c r="O10" s="30"/>
      <c r="P10" s="30"/>
      <c r="S10" s="30"/>
    </row>
    <row r="11" spans="1:19" hidden="1" x14ac:dyDescent="0.2">
      <c r="A11" s="35" t="s">
        <v>105</v>
      </c>
      <c r="B11" s="36"/>
      <c r="C11" s="26">
        <v>0</v>
      </c>
      <c r="D11" s="26">
        <v>0</v>
      </c>
      <c r="E11" s="37">
        <v>0</v>
      </c>
      <c r="F11" s="37">
        <v>0</v>
      </c>
      <c r="G11" s="37">
        <v>0</v>
      </c>
      <c r="H11" s="38">
        <v>0</v>
      </c>
      <c r="I11" s="39">
        <v>0</v>
      </c>
      <c r="J11" s="39">
        <v>0</v>
      </c>
      <c r="K11" s="40">
        <v>0</v>
      </c>
      <c r="L11" s="41"/>
      <c r="O11" s="42"/>
      <c r="P11" s="42"/>
      <c r="S11" s="42"/>
    </row>
    <row r="12" spans="1:19" x14ac:dyDescent="0.2">
      <c r="A12" s="35" t="s">
        <v>234</v>
      </c>
      <c r="B12" s="36"/>
      <c r="C12" s="26">
        <v>900000000</v>
      </c>
      <c r="D12" s="26">
        <v>0</v>
      </c>
      <c r="E12" s="37">
        <v>750000000</v>
      </c>
      <c r="F12" s="37">
        <v>176006786.89357901</v>
      </c>
      <c r="G12" s="37">
        <v>926006786.89357901</v>
      </c>
      <c r="H12" s="26">
        <v>56786.886610261703</v>
      </c>
      <c r="I12" s="39">
        <v>305583237.78642106</v>
      </c>
      <c r="J12" s="39">
        <v>1231590024.6800001</v>
      </c>
      <c r="K12" s="40">
        <v>0.2384127445</v>
      </c>
      <c r="L12" s="41"/>
      <c r="O12" s="42"/>
      <c r="P12" s="42"/>
      <c r="S12" s="42"/>
    </row>
    <row r="13" spans="1:19" x14ac:dyDescent="0.2">
      <c r="A13" s="10" t="s">
        <v>241</v>
      </c>
      <c r="C13" s="26">
        <v>1600000000</v>
      </c>
      <c r="D13" s="26">
        <v>0</v>
      </c>
      <c r="E13" s="37">
        <v>1600000000</v>
      </c>
      <c r="F13" s="37">
        <v>375418954.47747397</v>
      </c>
      <c r="G13" s="37">
        <v>1975418954.4774699</v>
      </c>
      <c r="H13" s="26">
        <v>100954.46508491</v>
      </c>
      <c r="I13" s="39">
        <v>214027869.84253025</v>
      </c>
      <c r="J13" s="39">
        <v>2189446824.3200002</v>
      </c>
      <c r="K13" s="40">
        <v>0.42383586740000001</v>
      </c>
      <c r="L13" s="41"/>
      <c r="O13" s="42"/>
      <c r="P13" s="42"/>
      <c r="S13" s="42"/>
    </row>
    <row r="14" spans="1:19" x14ac:dyDescent="0.2">
      <c r="A14" s="10" t="s">
        <v>246</v>
      </c>
      <c r="C14" s="26">
        <v>515000000</v>
      </c>
      <c r="D14" s="26">
        <v>0</v>
      </c>
      <c r="E14" s="37">
        <v>515000000</v>
      </c>
      <c r="F14" s="37">
        <v>120851494.72243699</v>
      </c>
      <c r="G14" s="37">
        <v>635851494.72243702</v>
      </c>
      <c r="H14" s="26">
        <v>32494.722440000001</v>
      </c>
      <c r="I14" s="39">
        <v>68891686.067562938</v>
      </c>
      <c r="J14" s="39">
        <v>704743180.78999996</v>
      </c>
      <c r="K14" s="40">
        <v>0.1364250705</v>
      </c>
      <c r="L14" s="41"/>
      <c r="O14" s="42"/>
      <c r="P14" s="42"/>
      <c r="S14" s="42"/>
    </row>
    <row r="15" spans="1:19" x14ac:dyDescent="0.2">
      <c r="A15" s="10" t="s">
        <v>247</v>
      </c>
      <c r="C15" s="26">
        <v>760000000</v>
      </c>
      <c r="D15" s="26">
        <v>0</v>
      </c>
      <c r="E15" s="37">
        <v>760000000</v>
      </c>
      <c r="F15" s="37">
        <v>178343953.3768</v>
      </c>
      <c r="G15" s="37">
        <v>938343953.37679994</v>
      </c>
      <c r="H15" s="26">
        <v>47953.376799999998</v>
      </c>
      <c r="I15" s="39">
        <v>101665400.80320001</v>
      </c>
      <c r="J15" s="39">
        <v>1040009354.1799999</v>
      </c>
      <c r="K15" s="40">
        <v>0.2013263176</v>
      </c>
      <c r="L15" s="41"/>
      <c r="O15" s="42"/>
      <c r="P15" s="42"/>
      <c r="S15" s="42"/>
    </row>
    <row r="16" spans="1:19" hidden="1" x14ac:dyDescent="0.2">
      <c r="A16" s="10" t="s">
        <v>228</v>
      </c>
      <c r="C16" s="26">
        <v>0</v>
      </c>
      <c r="D16" s="26">
        <v>0</v>
      </c>
      <c r="E16" s="37">
        <v>0</v>
      </c>
      <c r="F16" s="37">
        <v>0</v>
      </c>
      <c r="G16" s="37">
        <v>0</v>
      </c>
      <c r="H16" s="26">
        <v>0</v>
      </c>
      <c r="I16" s="39">
        <v>0</v>
      </c>
      <c r="J16" s="39">
        <v>0</v>
      </c>
      <c r="K16" s="40">
        <v>0</v>
      </c>
      <c r="L16" s="41"/>
      <c r="O16" s="42"/>
      <c r="P16" s="42"/>
      <c r="S16" s="42"/>
    </row>
    <row r="17" spans="1:19" s="49" customFormat="1" x14ac:dyDescent="0.2">
      <c r="A17" s="43" t="s">
        <v>106</v>
      </c>
      <c r="B17" s="44"/>
      <c r="C17" s="45">
        <v>3775000000</v>
      </c>
      <c r="D17" s="46">
        <v>0</v>
      </c>
      <c r="E17" s="334">
        <v>3625000000</v>
      </c>
      <c r="F17" s="334">
        <v>850621189.47028995</v>
      </c>
      <c r="G17" s="334">
        <v>4475621189.4702854</v>
      </c>
      <c r="H17" s="46">
        <v>238189.45093517171</v>
      </c>
      <c r="I17" s="46">
        <v>690168194.49971426</v>
      </c>
      <c r="J17" s="46">
        <v>5165789383.9700003</v>
      </c>
      <c r="K17" s="47">
        <v>0.99999999999999989</v>
      </c>
      <c r="L17" s="48"/>
      <c r="O17" s="48"/>
      <c r="P17" s="48"/>
      <c r="S17" s="50"/>
    </row>
    <row r="18" spans="1:19" x14ac:dyDescent="0.2">
      <c r="H18" s="51"/>
      <c r="I18" s="51"/>
      <c r="J18" s="51"/>
      <c r="K18" s="52"/>
    </row>
    <row r="19" spans="1:19" x14ac:dyDescent="0.2">
      <c r="A19" s="25" t="s">
        <v>107</v>
      </c>
      <c r="B19" s="7"/>
      <c r="C19" s="19"/>
      <c r="E19" s="7"/>
      <c r="G19" s="26"/>
      <c r="H19" s="9"/>
      <c r="I19" s="9"/>
      <c r="J19" s="9"/>
      <c r="K19" s="40"/>
      <c r="L19" s="7"/>
      <c r="M19" s="7"/>
    </row>
    <row r="20" spans="1:19" x14ac:dyDescent="0.2">
      <c r="A20" s="7"/>
      <c r="B20" s="7"/>
      <c r="C20" s="7"/>
      <c r="D20" s="7"/>
      <c r="E20" s="7"/>
      <c r="F20" s="25"/>
      <c r="G20" s="26"/>
      <c r="H20" s="9"/>
      <c r="I20" s="9"/>
      <c r="J20" s="9"/>
      <c r="K20" s="40"/>
      <c r="L20" s="7"/>
      <c r="M20" s="7"/>
    </row>
    <row r="21" spans="1:19" ht="38.25" x14ac:dyDescent="0.2">
      <c r="A21" s="32" t="s">
        <v>96</v>
      </c>
      <c r="B21" s="33"/>
      <c r="C21" s="34" t="s">
        <v>97</v>
      </c>
      <c r="D21" s="34" t="s">
        <v>98</v>
      </c>
      <c r="E21" s="34" t="s">
        <v>99</v>
      </c>
      <c r="F21" s="34" t="s">
        <v>100</v>
      </c>
      <c r="G21" s="34" t="s">
        <v>60</v>
      </c>
      <c r="H21" s="34" t="s">
        <v>101</v>
      </c>
      <c r="I21" s="34" t="s">
        <v>102</v>
      </c>
      <c r="J21" s="34" t="s">
        <v>103</v>
      </c>
      <c r="K21" s="53" t="s">
        <v>104</v>
      </c>
      <c r="L21" s="7"/>
      <c r="M21" s="30"/>
      <c r="N21" s="31"/>
      <c r="O21" s="30"/>
      <c r="P21" s="30"/>
      <c r="S21" s="30"/>
    </row>
    <row r="22" spans="1:19" hidden="1" x14ac:dyDescent="0.2">
      <c r="A22" s="35" t="s">
        <v>105</v>
      </c>
      <c r="C22" s="36">
        <v>0</v>
      </c>
      <c r="D22" s="36">
        <v>0</v>
      </c>
      <c r="E22" s="36">
        <v>0</v>
      </c>
      <c r="F22" s="55">
        <v>0</v>
      </c>
      <c r="G22" s="38">
        <v>0</v>
      </c>
      <c r="H22" s="38">
        <v>0</v>
      </c>
      <c r="I22" s="56">
        <v>0</v>
      </c>
      <c r="J22" s="39">
        <v>0</v>
      </c>
      <c r="K22" s="57">
        <v>0</v>
      </c>
      <c r="L22" s="41"/>
      <c r="O22" s="42"/>
      <c r="P22" s="42"/>
      <c r="S22" s="42"/>
    </row>
    <row r="23" spans="1:19" x14ac:dyDescent="0.2">
      <c r="A23" s="35" t="s">
        <v>234</v>
      </c>
      <c r="C23" s="36">
        <v>900000000</v>
      </c>
      <c r="D23" s="36">
        <v>0</v>
      </c>
      <c r="E23" s="36">
        <v>600000000</v>
      </c>
      <c r="F23" s="55">
        <v>141339564.19572851</v>
      </c>
      <c r="G23" s="26">
        <v>741339564.19572854</v>
      </c>
      <c r="H23" s="26">
        <v>579564.19572850829</v>
      </c>
      <c r="I23" s="56">
        <v>450908551.95960045</v>
      </c>
      <c r="J23" s="39">
        <v>1192248116.155329</v>
      </c>
      <c r="K23" s="40">
        <v>0.23841274452685901</v>
      </c>
      <c r="L23" s="41"/>
      <c r="O23" s="42"/>
      <c r="P23" s="42"/>
      <c r="S23" s="42"/>
    </row>
    <row r="24" spans="1:19" x14ac:dyDescent="0.2">
      <c r="A24" s="10" t="s">
        <v>241</v>
      </c>
      <c r="C24" s="36">
        <v>1600000000</v>
      </c>
      <c r="D24" s="36">
        <v>0</v>
      </c>
      <c r="E24" s="36">
        <v>1600000000</v>
      </c>
      <c r="F24" s="55">
        <v>376348336.34796178</v>
      </c>
      <c r="G24" s="26">
        <v>1976348336.3479619</v>
      </c>
      <c r="H24" s="26">
        <v>1030336.3479617926</v>
      </c>
      <c r="I24" s="56">
        <v>143158817.38822198</v>
      </c>
      <c r="J24" s="39">
        <v>2119507153.7361839</v>
      </c>
      <c r="K24" s="40">
        <v>0.42383587</v>
      </c>
      <c r="L24" s="41"/>
      <c r="M24" s="55"/>
      <c r="O24" s="42"/>
      <c r="P24" s="42"/>
      <c r="S24" s="42"/>
    </row>
    <row r="25" spans="1:19" x14ac:dyDescent="0.2">
      <c r="A25" s="10" t="s">
        <v>246</v>
      </c>
      <c r="C25" s="36">
        <v>515000000</v>
      </c>
      <c r="D25" s="36">
        <v>0</v>
      </c>
      <c r="E25" s="36">
        <v>515000000</v>
      </c>
      <c r="F25" s="55">
        <v>121150639.5120002</v>
      </c>
      <c r="G25" s="26">
        <v>636150639.5120002</v>
      </c>
      <c r="H25" s="26">
        <v>331639.51200020197</v>
      </c>
      <c r="I25" s="56">
        <v>46080224.557998538</v>
      </c>
      <c r="J25" s="39">
        <v>682230864.06999874</v>
      </c>
      <c r="K25" s="40">
        <v>0.13642507000000001</v>
      </c>
      <c r="L25" s="41"/>
      <c r="M25" s="55"/>
      <c r="O25" s="42"/>
      <c r="P25" s="42"/>
      <c r="S25" s="42"/>
    </row>
    <row r="26" spans="1:19" x14ac:dyDescent="0.2">
      <c r="A26" s="10" t="s">
        <v>247</v>
      </c>
      <c r="C26" s="36">
        <v>760000000</v>
      </c>
      <c r="D26" s="36">
        <v>0</v>
      </c>
      <c r="E26" s="36">
        <v>760000000</v>
      </c>
      <c r="F26" s="55">
        <v>178785409.76528186</v>
      </c>
      <c r="G26" s="26">
        <v>938785409.76528192</v>
      </c>
      <c r="H26" s="26">
        <v>489409.7652818514</v>
      </c>
      <c r="I26" s="56">
        <v>68001900.321002603</v>
      </c>
      <c r="J26" s="39">
        <v>1006787310.0862845</v>
      </c>
      <c r="K26" s="40">
        <v>0.20132632</v>
      </c>
      <c r="L26" s="41"/>
      <c r="M26" s="55"/>
      <c r="O26" s="42"/>
      <c r="P26" s="42"/>
      <c r="S26" s="42"/>
    </row>
    <row r="27" spans="1:19" hidden="1" x14ac:dyDescent="0.2">
      <c r="A27" s="10" t="s">
        <v>228</v>
      </c>
      <c r="C27" s="36">
        <v>0</v>
      </c>
      <c r="D27" s="36">
        <v>0</v>
      </c>
      <c r="E27" s="36">
        <v>0</v>
      </c>
      <c r="F27" s="55">
        <v>0</v>
      </c>
      <c r="G27" s="26">
        <v>0</v>
      </c>
      <c r="H27" s="26">
        <v>0</v>
      </c>
      <c r="I27" s="56">
        <v>0</v>
      </c>
      <c r="J27" s="39">
        <v>0</v>
      </c>
      <c r="K27" s="40">
        <v>0</v>
      </c>
      <c r="L27" s="41"/>
      <c r="O27" s="42"/>
      <c r="P27" s="42"/>
      <c r="S27" s="42"/>
    </row>
    <row r="28" spans="1:19" s="49" customFormat="1" x14ac:dyDescent="0.2">
      <c r="A28" s="43" t="s">
        <v>106</v>
      </c>
      <c r="B28" s="44"/>
      <c r="C28" s="58">
        <v>3775000000</v>
      </c>
      <c r="D28" s="58">
        <v>0</v>
      </c>
      <c r="E28" s="58">
        <v>3475000000</v>
      </c>
      <c r="F28" s="58">
        <v>817623949.82097244</v>
      </c>
      <c r="G28" s="58">
        <v>4292623949.8209724</v>
      </c>
      <c r="H28" s="46">
        <v>2430949.8209723542</v>
      </c>
      <c r="I28" s="46">
        <v>708149494.22682357</v>
      </c>
      <c r="J28" s="46">
        <v>5000773444.0477962</v>
      </c>
      <c r="K28" s="478">
        <v>1.0000000045268591</v>
      </c>
      <c r="L28" s="48"/>
      <c r="O28" s="48"/>
      <c r="P28" s="48"/>
      <c r="S28" s="50"/>
    </row>
    <row r="29" spans="1:19" x14ac:dyDescent="0.2">
      <c r="A29" s="60"/>
      <c r="B29" s="61"/>
      <c r="C29" s="36"/>
      <c r="D29" s="36"/>
      <c r="E29" s="36"/>
      <c r="F29" s="36"/>
      <c r="G29" s="36"/>
      <c r="H29" s="36"/>
      <c r="I29" s="36"/>
      <c r="J29" s="36"/>
      <c r="K29" s="62"/>
      <c r="L29" s="26"/>
      <c r="O29" s="26"/>
      <c r="P29" s="26"/>
      <c r="S29" s="54"/>
    </row>
    <row r="30" spans="1:19" x14ac:dyDescent="0.2">
      <c r="A30" s="60"/>
      <c r="B30" s="61"/>
      <c r="C30" s="36"/>
      <c r="D30" s="36"/>
      <c r="E30" s="36"/>
      <c r="F30" s="36"/>
      <c r="G30" s="36"/>
      <c r="H30" s="36"/>
      <c r="I30" s="36"/>
      <c r="J30" s="36"/>
      <c r="K30" s="62"/>
      <c r="L30" s="26"/>
      <c r="O30" s="26"/>
      <c r="P30" s="26"/>
      <c r="S30" s="54"/>
    </row>
    <row r="31" spans="1:19" x14ac:dyDescent="0.2">
      <c r="A31" s="25" t="s">
        <v>108</v>
      </c>
      <c r="B31" s="7"/>
      <c r="C31" s="26"/>
      <c r="D31" s="7"/>
      <c r="E31" s="26"/>
      <c r="F31" s="63"/>
      <c r="G31" s="25" t="s">
        <v>109</v>
      </c>
      <c r="H31" s="7"/>
      <c r="I31" s="7"/>
      <c r="J31" s="7"/>
      <c r="K31" s="9"/>
      <c r="L31" s="7"/>
      <c r="M31" s="7"/>
    </row>
    <row r="32" spans="1:19" x14ac:dyDescent="0.2">
      <c r="A32" s="19" t="s">
        <v>110</v>
      </c>
      <c r="B32" s="7"/>
      <c r="C32" s="26"/>
      <c r="D32" s="26">
        <v>5852726990.6400003</v>
      </c>
      <c r="E32" s="26"/>
      <c r="F32" s="64"/>
      <c r="G32" s="19" t="s">
        <v>111</v>
      </c>
      <c r="H32" s="7"/>
      <c r="I32" s="7"/>
      <c r="J32" s="37">
        <v>16890350.780000001</v>
      </c>
      <c r="K32" s="479"/>
      <c r="L32" s="63"/>
      <c r="M32" s="7"/>
    </row>
    <row r="33" spans="1:13" x14ac:dyDescent="0.2">
      <c r="A33" s="19" t="s">
        <v>112</v>
      </c>
      <c r="B33" s="7"/>
      <c r="C33" s="26"/>
      <c r="D33" s="26">
        <v>2045533648.28</v>
      </c>
      <c r="E33" s="26"/>
      <c r="F33" s="64"/>
      <c r="G33" s="66" t="s">
        <v>113</v>
      </c>
      <c r="H33" s="7"/>
      <c r="I33" s="7"/>
      <c r="J33" s="67">
        <v>18791703.489999998</v>
      </c>
      <c r="K33" s="7"/>
      <c r="L33" s="63"/>
      <c r="M33" s="7"/>
    </row>
    <row r="34" spans="1:13" x14ac:dyDescent="0.2">
      <c r="B34" s="66" t="s">
        <v>40</v>
      </c>
      <c r="C34" s="26"/>
      <c r="D34" s="67">
        <v>2045533648.28</v>
      </c>
      <c r="E34" s="26"/>
      <c r="F34" s="64"/>
      <c r="G34" s="66" t="s">
        <v>114</v>
      </c>
      <c r="J34" s="67">
        <v>-1998433.56</v>
      </c>
      <c r="K34" s="7"/>
      <c r="L34" s="63"/>
      <c r="M34" s="7"/>
    </row>
    <row r="35" spans="1:13" x14ac:dyDescent="0.2">
      <c r="B35" s="66" t="s">
        <v>115</v>
      </c>
      <c r="C35" s="26"/>
      <c r="D35" s="67">
        <v>0</v>
      </c>
      <c r="E35" s="26"/>
      <c r="F35" s="64"/>
      <c r="G35" s="66" t="s">
        <v>116</v>
      </c>
      <c r="H35" s="7"/>
      <c r="I35" s="7"/>
      <c r="J35" s="67">
        <v>0</v>
      </c>
      <c r="K35" s="4"/>
      <c r="L35" s="63"/>
      <c r="M35" s="7"/>
    </row>
    <row r="36" spans="1:13" x14ac:dyDescent="0.2">
      <c r="B36" s="66" t="s">
        <v>117</v>
      </c>
      <c r="C36" s="26"/>
      <c r="D36" s="67">
        <v>0</v>
      </c>
      <c r="E36" s="26"/>
      <c r="F36" s="64"/>
      <c r="G36" s="19" t="s">
        <v>118</v>
      </c>
      <c r="H36" s="7"/>
      <c r="I36" s="7"/>
      <c r="J36" s="26">
        <v>0</v>
      </c>
      <c r="K36" s="4"/>
      <c r="L36" s="63"/>
      <c r="M36" s="7"/>
    </row>
    <row r="37" spans="1:13" x14ac:dyDescent="0.2">
      <c r="A37" s="68" t="s">
        <v>119</v>
      </c>
      <c r="B37" s="7"/>
      <c r="C37" s="7"/>
      <c r="D37" s="26">
        <v>1921671057.1700001</v>
      </c>
      <c r="E37" s="26"/>
      <c r="F37" s="64"/>
      <c r="G37" s="19" t="s">
        <v>120</v>
      </c>
      <c r="H37" s="7"/>
      <c r="I37" s="7"/>
      <c r="J37" s="37">
        <v>97080.85</v>
      </c>
      <c r="K37" s="7"/>
      <c r="L37" s="63"/>
      <c r="M37" s="7"/>
    </row>
    <row r="38" spans="1:13" x14ac:dyDescent="0.2">
      <c r="A38" s="19" t="s">
        <v>121</v>
      </c>
      <c r="B38" s="7"/>
      <c r="C38" s="7"/>
      <c r="D38" s="26">
        <v>0</v>
      </c>
      <c r="E38" s="531"/>
      <c r="F38" s="354"/>
      <c r="G38" s="7"/>
      <c r="H38" s="7"/>
      <c r="I38" s="7"/>
      <c r="J38" s="7"/>
      <c r="K38" s="7"/>
      <c r="L38" s="63"/>
      <c r="M38" s="7"/>
    </row>
    <row r="39" spans="1:13" x14ac:dyDescent="0.2">
      <c r="A39" s="19" t="s">
        <v>122</v>
      </c>
      <c r="B39" s="7"/>
      <c r="C39" s="7"/>
      <c r="D39" s="26">
        <v>32887699.379999999</v>
      </c>
      <c r="E39" s="531"/>
      <c r="F39" s="354">
        <v>0</v>
      </c>
      <c r="G39" s="25" t="s">
        <v>123</v>
      </c>
      <c r="H39" s="7"/>
      <c r="I39" s="7"/>
      <c r="J39" s="7"/>
      <c r="K39" s="7"/>
      <c r="L39" s="63"/>
      <c r="M39" s="7"/>
    </row>
    <row r="40" spans="1:13" x14ac:dyDescent="0.2">
      <c r="A40" s="19" t="s">
        <v>124</v>
      </c>
      <c r="B40" s="7"/>
      <c r="C40" s="7"/>
      <c r="D40" s="26">
        <v>0</v>
      </c>
      <c r="E40" s="4"/>
      <c r="F40" s="354"/>
      <c r="G40" s="7" t="s">
        <v>111</v>
      </c>
      <c r="H40" s="7"/>
      <c r="I40" s="7"/>
      <c r="J40" s="37">
        <v>16890350.780000001</v>
      </c>
      <c r="K40" s="7"/>
      <c r="L40" s="63"/>
      <c r="M40" s="7"/>
    </row>
    <row r="41" spans="1:13" x14ac:dyDescent="0.2">
      <c r="A41" s="25" t="s">
        <v>125</v>
      </c>
      <c r="B41" s="27"/>
      <c r="C41" s="27"/>
      <c r="D41" s="58">
        <v>5695976700.1499996</v>
      </c>
      <c r="E41" s="480" t="s">
        <v>254</v>
      </c>
      <c r="F41" s="339">
        <v>5695976700.1500006</v>
      </c>
      <c r="G41" s="19" t="s">
        <v>144</v>
      </c>
      <c r="H41" s="7"/>
      <c r="I41" s="7"/>
      <c r="J41" s="63">
        <v>5083281402.6900005</v>
      </c>
      <c r="K41" s="7"/>
      <c r="L41" s="63"/>
      <c r="M41" s="7"/>
    </row>
    <row r="42" spans="1:13" x14ac:dyDescent="0.2">
      <c r="A42" s="10" t="s">
        <v>126</v>
      </c>
      <c r="B42" s="7"/>
      <c r="C42" s="7"/>
      <c r="D42" s="26">
        <v>-689337196.98000002</v>
      </c>
      <c r="E42" s="4"/>
      <c r="F42" s="354"/>
      <c r="G42" s="19" t="s">
        <v>127</v>
      </c>
      <c r="H42" s="7"/>
      <c r="I42" s="475"/>
      <c r="J42" s="70">
        <v>360</v>
      </c>
      <c r="K42" s="7"/>
      <c r="L42" s="63"/>
      <c r="M42" s="7"/>
    </row>
    <row r="43" spans="1:13" x14ac:dyDescent="0.2">
      <c r="A43" s="10" t="s">
        <v>128</v>
      </c>
      <c r="D43" s="26">
        <v>-5866081.7599999998</v>
      </c>
      <c r="E43" s="4"/>
      <c r="F43" s="355"/>
      <c r="G43" s="71" t="s">
        <v>129</v>
      </c>
      <c r="H43" s="71"/>
      <c r="I43" s="481"/>
      <c r="J43" s="71">
        <v>31</v>
      </c>
      <c r="L43" s="63"/>
      <c r="M43" s="7"/>
    </row>
    <row r="44" spans="1:13" x14ac:dyDescent="0.2">
      <c r="A44" s="49" t="s">
        <v>130</v>
      </c>
      <c r="D44" s="73">
        <v>5000773421.4099998</v>
      </c>
      <c r="E44" s="406"/>
      <c r="F44" s="355"/>
      <c r="G44" s="27" t="s">
        <v>131</v>
      </c>
      <c r="H44" s="27"/>
      <c r="I44" s="27"/>
      <c r="J44" s="74">
        <v>3.8586494336958571E-2</v>
      </c>
      <c r="L44" s="63"/>
      <c r="M44" s="7"/>
    </row>
    <row r="45" spans="1:13" x14ac:dyDescent="0.2">
      <c r="B45" s="55"/>
      <c r="D45" s="406"/>
      <c r="E45" s="480"/>
      <c r="F45" s="63"/>
      <c r="G45" s="19" t="s">
        <v>132</v>
      </c>
      <c r="H45" s="7"/>
      <c r="I45" s="7"/>
      <c r="J45" s="75">
        <v>0.01</v>
      </c>
      <c r="L45" s="63"/>
      <c r="M45" s="7"/>
    </row>
    <row r="46" spans="1:13" x14ac:dyDescent="0.2">
      <c r="A46" s="19" t="s">
        <v>145</v>
      </c>
      <c r="B46" s="7"/>
      <c r="C46" s="7"/>
      <c r="D46" s="55">
        <v>5083281402.6900005</v>
      </c>
      <c r="E46" s="482"/>
      <c r="F46" s="63"/>
      <c r="L46" s="63"/>
      <c r="M46" s="7"/>
    </row>
    <row r="47" spans="1:13" x14ac:dyDescent="0.2">
      <c r="A47" s="19" t="s">
        <v>133</v>
      </c>
      <c r="B47" s="7"/>
      <c r="C47" s="7"/>
      <c r="D47" s="54">
        <v>0.40240417286312979</v>
      </c>
      <c r="E47" s="75"/>
      <c r="F47" s="63"/>
      <c r="L47" s="63"/>
      <c r="M47" s="7"/>
    </row>
    <row r="48" spans="1:13" x14ac:dyDescent="0.2">
      <c r="A48" s="19" t="s">
        <v>134</v>
      </c>
      <c r="B48" s="7"/>
      <c r="C48" s="7"/>
      <c r="D48" s="54">
        <v>0.38610768420000002</v>
      </c>
      <c r="E48" s="77"/>
      <c r="F48" s="63"/>
      <c r="G48" s="19" t="s">
        <v>135</v>
      </c>
      <c r="H48" s="19"/>
      <c r="I48" s="483"/>
      <c r="J48" s="79">
        <v>2.8586494336958569E-2</v>
      </c>
      <c r="K48" s="7"/>
      <c r="L48" s="484"/>
      <c r="M48" s="7"/>
    </row>
    <row r="49" spans="1:13" x14ac:dyDescent="0.2">
      <c r="A49" s="19" t="s">
        <v>136</v>
      </c>
      <c r="B49" s="7"/>
      <c r="C49" s="7"/>
      <c r="D49" s="54">
        <v>0.43019009730000002</v>
      </c>
      <c r="E49" s="77"/>
      <c r="F49" s="63"/>
      <c r="G49" s="35" t="s">
        <v>137</v>
      </c>
      <c r="H49" s="61"/>
      <c r="I49" s="61"/>
      <c r="J49" s="481">
        <v>1.6561352000000001E-2</v>
      </c>
      <c r="K49" s="485"/>
      <c r="L49" s="75"/>
      <c r="M49" s="7"/>
    </row>
    <row r="50" spans="1:13" x14ac:dyDescent="0.2">
      <c r="A50" s="19" t="s">
        <v>138</v>
      </c>
      <c r="B50" s="7"/>
      <c r="C50" s="7"/>
      <c r="D50" s="54">
        <v>0.40623398478770989</v>
      </c>
      <c r="E50" s="26"/>
      <c r="F50" s="63"/>
      <c r="G50" s="60" t="s">
        <v>139</v>
      </c>
      <c r="H50" s="82"/>
      <c r="I50" s="82"/>
      <c r="J50" s="83">
        <v>1.2025142336958568E-2</v>
      </c>
      <c r="L50" s="63"/>
      <c r="M50" s="7"/>
    </row>
    <row r="51" spans="1:13" x14ac:dyDescent="0.2">
      <c r="A51" s="7"/>
      <c r="B51" s="7"/>
      <c r="C51" s="7"/>
      <c r="D51" s="7"/>
      <c r="E51" s="75"/>
      <c r="F51" s="63"/>
      <c r="G51" s="31"/>
      <c r="H51" s="31"/>
      <c r="I51" s="31"/>
      <c r="L51" s="63"/>
      <c r="M51" s="7"/>
    </row>
    <row r="52" spans="1:13" x14ac:dyDescent="0.2">
      <c r="A52" s="19" t="s">
        <v>244</v>
      </c>
      <c r="B52" s="7"/>
      <c r="C52" s="7"/>
      <c r="D52" s="37">
        <v>485531129.06</v>
      </c>
      <c r="E52" s="480"/>
      <c r="F52" s="63"/>
      <c r="L52" s="7"/>
      <c r="M52" s="7"/>
    </row>
    <row r="53" spans="1:13" x14ac:dyDescent="0.2">
      <c r="A53" s="19" t="s">
        <v>245</v>
      </c>
      <c r="B53" s="7"/>
      <c r="C53" s="7"/>
      <c r="D53" s="84">
        <v>9.7091207328305909E-2</v>
      </c>
      <c r="E53" s="75"/>
      <c r="F53" s="63"/>
      <c r="G53" s="7"/>
      <c r="H53" s="7"/>
      <c r="I53" s="7"/>
      <c r="J53" s="7"/>
      <c r="K53" s="7"/>
      <c r="L53" s="7"/>
      <c r="M53" s="7"/>
    </row>
    <row r="54" spans="1:13" x14ac:dyDescent="0.2">
      <c r="E54" s="36"/>
      <c r="F54" s="63"/>
      <c r="L54" s="7"/>
      <c r="M54" s="7"/>
    </row>
    <row r="55" spans="1:13" x14ac:dyDescent="0.2">
      <c r="A55" s="19" t="s">
        <v>58</v>
      </c>
      <c r="B55" s="7"/>
      <c r="C55" s="7"/>
      <c r="D55" s="63">
        <v>3220299.1399999857</v>
      </c>
      <c r="E55" s="36"/>
      <c r="F55" s="63"/>
      <c r="L55" s="7"/>
      <c r="M55" s="7"/>
    </row>
    <row r="56" spans="1:13" x14ac:dyDescent="0.2">
      <c r="A56" s="7"/>
      <c r="B56" s="7"/>
      <c r="C56" s="7"/>
      <c r="D56" s="7"/>
      <c r="E56" s="85"/>
      <c r="F56" s="63"/>
      <c r="L56" s="7"/>
      <c r="M56" s="7"/>
    </row>
    <row r="57" spans="1:13" x14ac:dyDescent="0.2">
      <c r="A57" s="19" t="s">
        <v>140</v>
      </c>
      <c r="B57" s="7"/>
      <c r="C57" s="7"/>
      <c r="D57" s="37">
        <v>0</v>
      </c>
      <c r="E57" s="7"/>
      <c r="F57" s="63"/>
      <c r="L57" s="7"/>
      <c r="M57" s="7"/>
    </row>
    <row r="58" spans="1:13" x14ac:dyDescent="0.2">
      <c r="A58" s="19" t="s">
        <v>141</v>
      </c>
      <c r="B58" s="61"/>
      <c r="C58" s="61"/>
      <c r="D58" s="86">
        <v>300000000</v>
      </c>
      <c r="E58" s="26"/>
      <c r="F58" s="63"/>
      <c r="L58" s="7"/>
      <c r="M58" s="7"/>
    </row>
    <row r="59" spans="1:13" x14ac:dyDescent="0.2">
      <c r="A59" s="19" t="s">
        <v>142</v>
      </c>
      <c r="B59" s="61"/>
      <c r="C59" s="61"/>
      <c r="D59" s="75">
        <v>0</v>
      </c>
      <c r="E59" s="26"/>
      <c r="F59" s="63"/>
      <c r="L59" s="7"/>
      <c r="M59" s="7"/>
    </row>
    <row r="60" spans="1:13" x14ac:dyDescent="0.2">
      <c r="A60" s="87"/>
      <c r="B60" s="61"/>
      <c r="C60" s="61"/>
      <c r="D60" s="61"/>
      <c r="E60" s="26"/>
      <c r="F60" s="63"/>
      <c r="L60" s="7"/>
      <c r="M60" s="7"/>
    </row>
    <row r="61" spans="1:13" x14ac:dyDescent="0.2">
      <c r="A61" s="25" t="s">
        <v>227</v>
      </c>
      <c r="B61" s="7"/>
      <c r="C61" s="7"/>
      <c r="D61" s="7"/>
      <c r="F61" s="63"/>
    </row>
    <row r="62" spans="1:13" x14ac:dyDescent="0.2">
      <c r="A62" s="19" t="s">
        <v>112</v>
      </c>
      <c r="B62" s="7"/>
      <c r="C62" s="7"/>
      <c r="D62" s="26">
        <v>2045533648.28</v>
      </c>
      <c r="F62" s="63"/>
    </row>
    <row r="63" spans="1:13" x14ac:dyDescent="0.2">
      <c r="A63" s="19" t="s">
        <v>111</v>
      </c>
      <c r="B63" s="7"/>
      <c r="C63" s="7"/>
      <c r="D63" s="26">
        <v>16890350.780000001</v>
      </c>
      <c r="F63" s="63"/>
    </row>
    <row r="64" spans="1:13" x14ac:dyDescent="0.2">
      <c r="A64" s="25" t="s">
        <v>143</v>
      </c>
      <c r="C64" s="27"/>
      <c r="D64" s="58">
        <v>2062423999.0599999</v>
      </c>
      <c r="F64" s="63"/>
    </row>
  </sheetData>
  <conditionalFormatting sqref="E41">
    <cfRule type="containsText" dxfId="23" priority="3" stopIfTrue="1" operator="containsText" text="Recon Error">
      <formula>NOT(ISERROR(SEARCH("Recon Error",E41)))</formula>
    </cfRule>
    <cfRule type="cellIs" dxfId="22" priority="4" stopIfTrue="1" operator="equal">
      <formula>"Recon Error: Activity &lt;&gt; Balance"</formula>
    </cfRule>
  </conditionalFormatting>
  <conditionalFormatting sqref="E44">
    <cfRule type="containsText" dxfId="21" priority="1" stopIfTrue="1" operator="containsText" text="Recon Error">
      <formula>NOT(ISERROR(SEARCH("Recon Error",E44)))</formula>
    </cfRule>
    <cfRule type="cellIs" dxfId="20" priority="2" stopIfTrue="1" operator="equal">
      <formula>"Recon Error: Activity &lt;&gt; Balance"</formula>
    </cfRule>
  </conditionalFormatting>
  <pageMargins left="0.7" right="0.7" top="0.75" bottom="0.75" header="0.3" footer="0.3"/>
  <pageSetup scale="5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zoomScale="80" zoomScaleNormal="80" workbookViewId="0">
      <selection activeCell="E36" sqref="E36"/>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248</v>
      </c>
      <c r="C1" s="442"/>
      <c r="D1" s="442"/>
      <c r="E1" s="442"/>
      <c r="F1" s="442"/>
      <c r="G1" s="442"/>
      <c r="H1" s="442"/>
      <c r="I1" s="442"/>
      <c r="J1" s="442"/>
      <c r="K1" s="442"/>
      <c r="P1" s="442"/>
    </row>
    <row r="2" spans="2:16" s="405" customFormat="1" ht="12.4" customHeight="1" x14ac:dyDescent="0.2">
      <c r="B2" s="442"/>
      <c r="C2" s="442"/>
      <c r="D2" s="442"/>
      <c r="E2" s="442"/>
      <c r="F2" s="442"/>
      <c r="G2" s="442"/>
      <c r="H2" s="442"/>
      <c r="I2" s="442"/>
      <c r="J2" s="442"/>
      <c r="K2" s="442"/>
      <c r="P2" s="442"/>
    </row>
    <row r="3" spans="2:16" s="405" customFormat="1" ht="12.4" customHeight="1" x14ac:dyDescent="0.2">
      <c r="B3" s="458" t="s">
        <v>149</v>
      </c>
      <c r="C3" s="457" t="s">
        <v>89</v>
      </c>
      <c r="D3" s="457" t="s">
        <v>90</v>
      </c>
      <c r="E3" s="456" t="s">
        <v>91</v>
      </c>
      <c r="F3" s="442"/>
      <c r="G3" s="442"/>
      <c r="H3" s="451" t="s">
        <v>150</v>
      </c>
      <c r="I3" s="450">
        <v>0.13642507000000001</v>
      </c>
      <c r="J3" s="455"/>
      <c r="K3" s="442"/>
    </row>
    <row r="4" spans="2:16" s="405" customFormat="1" x14ac:dyDescent="0.2">
      <c r="B4" s="454" t="s">
        <v>92</v>
      </c>
      <c r="C4" s="453">
        <v>42948</v>
      </c>
      <c r="D4" s="453">
        <v>42962</v>
      </c>
      <c r="E4" s="452">
        <v>42993</v>
      </c>
      <c r="F4" s="442"/>
      <c r="G4" s="442"/>
      <c r="H4" s="451" t="s">
        <v>151</v>
      </c>
      <c r="I4" s="450">
        <v>0.90110000000000001</v>
      </c>
      <c r="J4" s="442"/>
      <c r="K4" s="442"/>
    </row>
    <row r="5" spans="2:16" s="405" customFormat="1" ht="12.4" customHeight="1" x14ac:dyDescent="0.2">
      <c r="B5" s="449" t="s">
        <v>93</v>
      </c>
      <c r="C5" s="448">
        <v>42978</v>
      </c>
      <c r="D5" s="448">
        <v>42993</v>
      </c>
      <c r="E5" s="447"/>
      <c r="F5" s="442"/>
      <c r="G5" s="442"/>
      <c r="H5" s="442"/>
      <c r="I5" s="442"/>
      <c r="J5" s="442"/>
      <c r="K5" s="395"/>
    </row>
    <row r="6" spans="2:16" s="405" customFormat="1" ht="12.4" customHeight="1" x14ac:dyDescent="0.2">
      <c r="B6" s="446" t="s">
        <v>94</v>
      </c>
      <c r="C6" s="445">
        <v>31</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249</v>
      </c>
      <c r="G9" s="473" t="s">
        <v>155</v>
      </c>
      <c r="H9" s="473" t="s">
        <v>149</v>
      </c>
      <c r="I9" s="473" t="s">
        <v>149</v>
      </c>
    </row>
    <row r="10" spans="2:16" x14ac:dyDescent="0.2">
      <c r="F10" s="387"/>
      <c r="G10" s="440">
        <v>43570</v>
      </c>
      <c r="H10" s="440">
        <v>43374</v>
      </c>
      <c r="I10" s="368" t="s">
        <v>156</v>
      </c>
    </row>
    <row r="11" spans="2:16" x14ac:dyDescent="0.2">
      <c r="C11" s="363" t="s">
        <v>10</v>
      </c>
      <c r="E11" s="432">
        <v>515000000</v>
      </c>
      <c r="I11" s="368"/>
    </row>
    <row r="12" spans="2:16" x14ac:dyDescent="0.2">
      <c r="D12" s="486" t="s">
        <v>235</v>
      </c>
      <c r="E12" s="421">
        <v>515000000</v>
      </c>
      <c r="F12" s="440"/>
      <c r="J12" s="363" t="s">
        <v>262</v>
      </c>
    </row>
    <row r="13" spans="2:16" x14ac:dyDescent="0.2">
      <c r="D13" s="353"/>
      <c r="E13" s="421"/>
      <c r="G13" s="439"/>
      <c r="H13" s="439"/>
      <c r="I13" s="439"/>
      <c r="J13" s="439"/>
    </row>
    <row r="14" spans="2:16" x14ac:dyDescent="0.2">
      <c r="B14" s="363" t="s">
        <v>157</v>
      </c>
      <c r="E14" s="422">
        <v>515000000</v>
      </c>
      <c r="H14" s="538" t="s">
        <v>162</v>
      </c>
      <c r="I14" s="538"/>
      <c r="J14" s="538"/>
    </row>
    <row r="15" spans="2:16" x14ac:dyDescent="0.2">
      <c r="B15" s="363" t="s">
        <v>158</v>
      </c>
      <c r="D15" s="437"/>
      <c r="E15" s="432">
        <v>120819000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331639.51200020197</v>
      </c>
      <c r="G18" s="363" t="s">
        <v>146</v>
      </c>
      <c r="H18" s="353" t="s">
        <v>3</v>
      </c>
      <c r="I18" s="422">
        <v>0</v>
      </c>
    </row>
    <row r="19" spans="2:10" x14ac:dyDescent="0.2">
      <c r="B19" s="387" t="s">
        <v>161</v>
      </c>
      <c r="C19" s="387"/>
      <c r="D19" s="435"/>
      <c r="E19" s="436">
        <v>636150639.5120002</v>
      </c>
    </row>
    <row r="20" spans="2:10" x14ac:dyDescent="0.2">
      <c r="B20" s="387"/>
      <c r="C20" s="387"/>
      <c r="D20" s="435"/>
      <c r="E20" s="434"/>
      <c r="H20" s="539" t="s">
        <v>169</v>
      </c>
      <c r="I20" s="539"/>
      <c r="J20" s="539"/>
    </row>
    <row r="21" spans="2:10" x14ac:dyDescent="0.2">
      <c r="B21" s="363" t="s">
        <v>60</v>
      </c>
      <c r="D21" s="401"/>
      <c r="E21" s="432">
        <v>636150639.5120002</v>
      </c>
      <c r="F21" s="390"/>
      <c r="H21" s="353" t="s">
        <v>236</v>
      </c>
      <c r="I21" s="433">
        <v>31</v>
      </c>
    </row>
    <row r="22" spans="2:10" x14ac:dyDescent="0.2">
      <c r="B22" s="363" t="s">
        <v>102</v>
      </c>
      <c r="E22" s="432">
        <v>46080224.557998538</v>
      </c>
      <c r="F22" s="431"/>
      <c r="H22" s="353" t="s">
        <v>237</v>
      </c>
      <c r="I22" s="427">
        <v>1.22667E-2</v>
      </c>
    </row>
    <row r="23" spans="2:10" x14ac:dyDescent="0.2">
      <c r="E23" s="430"/>
      <c r="F23" s="428"/>
      <c r="H23" s="353" t="s">
        <v>238</v>
      </c>
      <c r="I23" s="427">
        <v>3.0999999999999999E-3</v>
      </c>
    </row>
    <row r="24" spans="2:10" x14ac:dyDescent="0.2">
      <c r="B24" s="387" t="s">
        <v>164</v>
      </c>
      <c r="C24" s="387"/>
      <c r="D24" s="387"/>
      <c r="E24" s="429">
        <v>682230864.06999874</v>
      </c>
      <c r="F24" s="428"/>
      <c r="H24" s="353"/>
      <c r="I24" s="427">
        <v>1.53667E-2</v>
      </c>
    </row>
    <row r="25" spans="2:10" x14ac:dyDescent="0.2">
      <c r="E25" s="390"/>
      <c r="F25" s="365"/>
      <c r="H25" s="353"/>
    </row>
    <row r="26" spans="2:10" x14ac:dyDescent="0.2">
      <c r="B26" s="363" t="s">
        <v>166</v>
      </c>
      <c r="E26" s="390">
        <v>1.3247201244077647</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260</v>
      </c>
      <c r="I30" s="422">
        <v>681470.46</v>
      </c>
      <c r="J30" s="420">
        <v>0.68147046</v>
      </c>
    </row>
    <row r="31" spans="2:10" x14ac:dyDescent="0.2">
      <c r="F31" s="380"/>
      <c r="G31" s="386"/>
      <c r="H31" s="353" t="s">
        <v>261</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0.68147046</v>
      </c>
    </row>
    <row r="34" spans="2:12" x14ac:dyDescent="0.2">
      <c r="B34" s="363" t="s">
        <v>171</v>
      </c>
      <c r="E34" s="379">
        <v>5852726990.6400003</v>
      </c>
      <c r="F34" s="404"/>
      <c r="G34" s="365"/>
      <c r="K34" s="390">
        <v>1.53667E-2</v>
      </c>
    </row>
    <row r="35" spans="2:12" x14ac:dyDescent="0.2">
      <c r="B35" s="363" t="s">
        <v>112</v>
      </c>
      <c r="E35" s="396">
        <v>-2045533648.28</v>
      </c>
      <c r="F35" s="404"/>
      <c r="G35" s="365"/>
      <c r="H35" s="353"/>
      <c r="I35" s="460"/>
      <c r="J35" s="460"/>
    </row>
    <row r="36" spans="2:12" x14ac:dyDescent="0.2">
      <c r="B36" s="363" t="s">
        <v>119</v>
      </c>
      <c r="E36" s="396">
        <v>1921671057.1700001</v>
      </c>
      <c r="F36" s="404"/>
      <c r="G36" s="365"/>
      <c r="H36" s="353"/>
      <c r="I36" s="461"/>
      <c r="J36" s="462"/>
    </row>
    <row r="37" spans="2:12" x14ac:dyDescent="0.2">
      <c r="B37" s="417" t="s">
        <v>121</v>
      </c>
      <c r="E37" s="396">
        <v>0</v>
      </c>
      <c r="F37" s="404"/>
      <c r="G37" s="365"/>
      <c r="H37" s="353"/>
      <c r="I37" s="463"/>
      <c r="J37" s="462"/>
    </row>
    <row r="38" spans="2:12" x14ac:dyDescent="0.2">
      <c r="B38" s="417" t="s">
        <v>122</v>
      </c>
      <c r="E38" s="396">
        <v>-32887699.379999999</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413">
        <v>681470.46</v>
      </c>
      <c r="K40" s="408"/>
    </row>
    <row r="41" spans="2:12" x14ac:dyDescent="0.2">
      <c r="B41" s="412" t="s">
        <v>179</v>
      </c>
      <c r="C41" s="412"/>
      <c r="D41" s="412"/>
      <c r="E41" s="411">
        <v>0</v>
      </c>
      <c r="F41" s="404"/>
      <c r="G41" s="365"/>
      <c r="H41" s="410" t="s">
        <v>132</v>
      </c>
      <c r="I41" s="409">
        <v>529849.17000000004</v>
      </c>
      <c r="K41" s="408"/>
    </row>
    <row r="42" spans="2:12" x14ac:dyDescent="0.2">
      <c r="B42" s="405" t="s">
        <v>126</v>
      </c>
      <c r="C42" s="387"/>
      <c r="D42" s="387"/>
      <c r="E42" s="396">
        <v>-689337196.98000002</v>
      </c>
      <c r="F42" s="404"/>
      <c r="G42" s="407"/>
      <c r="H42" s="363" t="s">
        <v>182</v>
      </c>
      <c r="I42" s="406">
        <v>865055.62275368418</v>
      </c>
      <c r="K42" s="387"/>
      <c r="L42" s="387"/>
    </row>
    <row r="43" spans="2:12" x14ac:dyDescent="0.2">
      <c r="B43" s="405" t="s">
        <v>180</v>
      </c>
      <c r="E43" s="396">
        <v>-5866081.7599999998</v>
      </c>
      <c r="F43" s="404"/>
      <c r="G43" s="365"/>
    </row>
    <row r="44" spans="2:12" x14ac:dyDescent="0.2">
      <c r="B44" s="387" t="s">
        <v>3</v>
      </c>
      <c r="C44" s="387"/>
      <c r="D44" s="387"/>
      <c r="E44" s="403">
        <v>5000773421.4099998</v>
      </c>
      <c r="F44" s="402" t="s">
        <v>146</v>
      </c>
      <c r="G44" s="365"/>
    </row>
    <row r="45" spans="2:12" x14ac:dyDescent="0.2">
      <c r="E45" s="399"/>
      <c r="F45" s="399"/>
      <c r="G45" s="399"/>
    </row>
    <row r="46" spans="2:12" x14ac:dyDescent="0.2">
      <c r="B46" s="371" t="s">
        <v>183</v>
      </c>
      <c r="E46" s="401">
        <v>0.13642507000000001</v>
      </c>
      <c r="F46" s="400"/>
      <c r="G46" s="399"/>
      <c r="H46" s="473" t="s">
        <v>185</v>
      </c>
      <c r="I46" s="473"/>
      <c r="J46" s="473"/>
    </row>
    <row r="47" spans="2:12" x14ac:dyDescent="0.2">
      <c r="E47" s="372"/>
      <c r="G47" s="372"/>
      <c r="K47" s="393"/>
      <c r="L47" s="393"/>
    </row>
    <row r="48" spans="2:12" x14ac:dyDescent="0.2">
      <c r="B48" s="363" t="s">
        <v>184</v>
      </c>
      <c r="E48" s="397">
        <v>5083281402.6900005</v>
      </c>
      <c r="G48" s="396"/>
      <c r="H48" s="353" t="s">
        <v>186</v>
      </c>
      <c r="I48" s="389">
        <v>2575000</v>
      </c>
      <c r="K48" s="393"/>
      <c r="L48" s="393"/>
    </row>
    <row r="49" spans="2:14" x14ac:dyDescent="0.2">
      <c r="B49" s="395" t="s">
        <v>133</v>
      </c>
      <c r="E49" s="390">
        <v>0.40240417286312979</v>
      </c>
      <c r="H49" s="353" t="s">
        <v>188</v>
      </c>
      <c r="I49" s="394">
        <v>2575000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16890350.780000001</v>
      </c>
      <c r="F56" s="378"/>
      <c r="I56" s="377" t="s">
        <v>210</v>
      </c>
      <c r="J56" s="377" t="s">
        <v>173</v>
      </c>
      <c r="M56" s="376"/>
    </row>
    <row r="57" spans="2:14" x14ac:dyDescent="0.2">
      <c r="B57" s="363" t="s">
        <v>190</v>
      </c>
      <c r="E57" s="375">
        <v>0</v>
      </c>
      <c r="F57" s="375"/>
      <c r="H57" s="368" t="s">
        <v>243</v>
      </c>
      <c r="I57" s="374">
        <v>0.10199999999999999</v>
      </c>
      <c r="J57" s="373">
        <v>7.724E-3</v>
      </c>
    </row>
    <row r="58" spans="2:14" x14ac:dyDescent="0.2">
      <c r="B58" s="363" t="s">
        <v>118</v>
      </c>
      <c r="E58" s="372">
        <v>0</v>
      </c>
      <c r="F58" s="371"/>
    </row>
    <row r="59" spans="2:14" x14ac:dyDescent="0.2">
      <c r="B59" s="363" t="s">
        <v>191</v>
      </c>
      <c r="E59" s="370">
        <v>16890350.780000001</v>
      </c>
      <c r="F59" s="369"/>
      <c r="H59" s="368" t="s">
        <v>211</v>
      </c>
      <c r="I59" s="367" t="s">
        <v>225</v>
      </c>
      <c r="J59" s="366"/>
    </row>
    <row r="60" spans="2:14" x14ac:dyDescent="0.2">
      <c r="F60" s="365"/>
    </row>
    <row r="61" spans="2:14" x14ac:dyDescent="0.2">
      <c r="H61" s="540" t="s">
        <v>253</v>
      </c>
      <c r="I61" s="540"/>
      <c r="J61" s="373">
        <v>0.20378402060115897</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19" priority="1" operator="equal">
      <formula>"FAIL"</formula>
    </cfRule>
  </conditionalFormatting>
  <pageMargins left="0.5" right="0.5" top="0.5" bottom="0.5" header="0.5" footer="0.5"/>
  <pageSetup scale="7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zoomScale="80" zoomScaleNormal="80" workbookViewId="0">
      <selection activeCell="E46" sqref="E46"/>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250</v>
      </c>
      <c r="C1" s="442"/>
      <c r="D1" s="442"/>
      <c r="E1" s="442"/>
      <c r="F1" s="442"/>
      <c r="G1" s="442"/>
      <c r="H1" s="442"/>
      <c r="I1" s="442"/>
      <c r="J1" s="442"/>
      <c r="K1" s="442"/>
      <c r="P1" s="442"/>
    </row>
    <row r="2" spans="2:16" s="405" customFormat="1" ht="12.4" customHeight="1" x14ac:dyDescent="0.2">
      <c r="B2" s="442"/>
      <c r="C2" s="442"/>
      <c r="D2" s="442"/>
      <c r="E2" s="442"/>
      <c r="F2" s="442"/>
      <c r="G2" s="442"/>
      <c r="H2" s="442"/>
      <c r="I2" s="442"/>
      <c r="J2" s="442"/>
      <c r="K2" s="442"/>
      <c r="P2" s="442"/>
    </row>
    <row r="3" spans="2:16" s="405" customFormat="1" ht="12.4" customHeight="1" x14ac:dyDescent="0.2">
      <c r="B3" s="458" t="s">
        <v>149</v>
      </c>
      <c r="C3" s="457" t="s">
        <v>89</v>
      </c>
      <c r="D3" s="457" t="s">
        <v>90</v>
      </c>
      <c r="E3" s="456" t="s">
        <v>91</v>
      </c>
      <c r="F3" s="442"/>
      <c r="G3" s="442"/>
      <c r="H3" s="451" t="s">
        <v>150</v>
      </c>
      <c r="I3" s="450">
        <v>0.20132632</v>
      </c>
      <c r="J3" s="455"/>
      <c r="K3" s="442"/>
    </row>
    <row r="4" spans="2:16" s="405" customFormat="1" x14ac:dyDescent="0.2">
      <c r="B4" s="454" t="s">
        <v>92</v>
      </c>
      <c r="C4" s="453">
        <v>42948</v>
      </c>
      <c r="D4" s="453">
        <v>42962</v>
      </c>
      <c r="E4" s="452">
        <v>42993</v>
      </c>
      <c r="F4" s="442"/>
      <c r="G4" s="442"/>
      <c r="H4" s="451" t="s">
        <v>151</v>
      </c>
      <c r="I4" s="450">
        <v>0.90110000000000001</v>
      </c>
      <c r="J4" s="442"/>
      <c r="K4" s="442"/>
    </row>
    <row r="5" spans="2:16" s="405" customFormat="1" ht="12.4" customHeight="1" x14ac:dyDescent="0.2">
      <c r="B5" s="449" t="s">
        <v>93</v>
      </c>
      <c r="C5" s="448">
        <v>42978</v>
      </c>
      <c r="D5" s="448">
        <v>42993</v>
      </c>
      <c r="E5" s="447"/>
      <c r="F5" s="442"/>
      <c r="G5" s="442"/>
      <c r="H5" s="442"/>
      <c r="I5" s="442"/>
      <c r="J5" s="442"/>
      <c r="K5" s="395"/>
    </row>
    <row r="6" spans="2:16" s="405" customFormat="1" ht="12.4" customHeight="1" x14ac:dyDescent="0.2">
      <c r="B6" s="446" t="s">
        <v>94</v>
      </c>
      <c r="C6" s="445">
        <v>31</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251</v>
      </c>
      <c r="G9" s="473" t="s">
        <v>155</v>
      </c>
      <c r="H9" s="473" t="s">
        <v>149</v>
      </c>
      <c r="I9" s="473" t="s">
        <v>149</v>
      </c>
    </row>
    <row r="10" spans="2:16" x14ac:dyDescent="0.2">
      <c r="F10" s="387"/>
      <c r="G10" s="440">
        <v>43633</v>
      </c>
      <c r="H10" s="440">
        <v>43435</v>
      </c>
      <c r="I10" s="368" t="s">
        <v>156</v>
      </c>
    </row>
    <row r="11" spans="2:16" x14ac:dyDescent="0.2">
      <c r="C11" s="363" t="s">
        <v>10</v>
      </c>
      <c r="E11" s="432">
        <v>760000000</v>
      </c>
      <c r="I11" s="368"/>
    </row>
    <row r="12" spans="2:16" x14ac:dyDescent="0.2">
      <c r="D12" s="353"/>
      <c r="E12" s="421">
        <v>760000000</v>
      </c>
      <c r="F12" s="440"/>
      <c r="J12" s="363" t="s">
        <v>262</v>
      </c>
    </row>
    <row r="13" spans="2:16" x14ac:dyDescent="0.2">
      <c r="D13" s="353"/>
      <c r="E13" s="421"/>
      <c r="G13" s="439"/>
      <c r="H13" s="439"/>
      <c r="I13" s="439"/>
      <c r="J13" s="439"/>
    </row>
    <row r="14" spans="2:16" x14ac:dyDescent="0.2">
      <c r="B14" s="363" t="s">
        <v>157</v>
      </c>
      <c r="E14" s="422">
        <v>760000000</v>
      </c>
      <c r="H14" s="538" t="s">
        <v>162</v>
      </c>
      <c r="I14" s="538"/>
      <c r="J14" s="538"/>
    </row>
    <row r="15" spans="2:16" x14ac:dyDescent="0.2">
      <c r="B15" s="363" t="s">
        <v>158</v>
      </c>
      <c r="D15" s="437"/>
      <c r="E15" s="432">
        <v>178296000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489409.7652818514</v>
      </c>
      <c r="G18" s="363" t="s">
        <v>146</v>
      </c>
      <c r="H18" s="353" t="s">
        <v>3</v>
      </c>
      <c r="I18" s="422">
        <v>0</v>
      </c>
    </row>
    <row r="19" spans="2:10" x14ac:dyDescent="0.2">
      <c r="B19" s="387" t="s">
        <v>161</v>
      </c>
      <c r="C19" s="387"/>
      <c r="D19" s="435"/>
      <c r="E19" s="436">
        <v>938785409.7652818</v>
      </c>
    </row>
    <row r="20" spans="2:10" x14ac:dyDescent="0.2">
      <c r="B20" s="387"/>
      <c r="C20" s="387"/>
      <c r="D20" s="435"/>
      <c r="E20" s="434"/>
      <c r="H20" s="539" t="s">
        <v>169</v>
      </c>
      <c r="I20" s="539"/>
      <c r="J20" s="539"/>
    </row>
    <row r="21" spans="2:10" x14ac:dyDescent="0.2">
      <c r="B21" s="363" t="s">
        <v>60</v>
      </c>
      <c r="D21" s="401"/>
      <c r="E21" s="432">
        <v>938785409.76528192</v>
      </c>
      <c r="F21" s="390"/>
      <c r="H21" s="353" t="s">
        <v>94</v>
      </c>
      <c r="I21" s="433">
        <v>31</v>
      </c>
    </row>
    <row r="22" spans="2:10" x14ac:dyDescent="0.2">
      <c r="B22" s="363" t="s">
        <v>102</v>
      </c>
      <c r="E22" s="432">
        <v>68001900.321002603</v>
      </c>
      <c r="F22" s="431"/>
      <c r="H22" s="353" t="s">
        <v>148</v>
      </c>
      <c r="I22" s="427">
        <v>1.22667E-2</v>
      </c>
    </row>
    <row r="23" spans="2:10" x14ac:dyDescent="0.2">
      <c r="E23" s="430"/>
      <c r="F23" s="428"/>
      <c r="H23" s="353" t="s">
        <v>172</v>
      </c>
      <c r="I23" s="427">
        <v>4.3E-3</v>
      </c>
    </row>
    <row r="24" spans="2:10" x14ac:dyDescent="0.2">
      <c r="B24" s="387" t="s">
        <v>164</v>
      </c>
      <c r="C24" s="387"/>
      <c r="D24" s="387"/>
      <c r="E24" s="429">
        <v>1006787310.0862845</v>
      </c>
      <c r="F24" s="428"/>
      <c r="H24" s="353"/>
      <c r="I24" s="427">
        <v>1.65667E-2</v>
      </c>
    </row>
    <row r="25" spans="2:10" x14ac:dyDescent="0.2">
      <c r="E25" s="390"/>
      <c r="F25" s="365"/>
      <c r="H25" s="353"/>
    </row>
    <row r="26" spans="2:10" x14ac:dyDescent="0.2">
      <c r="B26" s="363" t="s">
        <v>166</v>
      </c>
      <c r="E26" s="390">
        <v>1.3247201448503743</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175</v>
      </c>
      <c r="I30" s="422">
        <v>1084198.48</v>
      </c>
      <c r="J30" s="420">
        <v>1.08419848</v>
      </c>
    </row>
    <row r="31" spans="2:10" x14ac:dyDescent="0.2">
      <c r="F31" s="380"/>
      <c r="G31" s="386"/>
      <c r="H31" s="353" t="s">
        <v>176</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1.08419848</v>
      </c>
    </row>
    <row r="34" spans="2:12" x14ac:dyDescent="0.2">
      <c r="B34" s="363" t="s">
        <v>171</v>
      </c>
      <c r="E34" s="379">
        <v>5852726990.6400003</v>
      </c>
      <c r="F34" s="404"/>
      <c r="G34" s="365"/>
      <c r="K34" s="390">
        <v>1.65667E-2</v>
      </c>
    </row>
    <row r="35" spans="2:12" x14ac:dyDescent="0.2">
      <c r="B35" s="363" t="s">
        <v>112</v>
      </c>
      <c r="E35" s="396">
        <v>-2045533648.28</v>
      </c>
      <c r="F35" s="404"/>
      <c r="G35" s="365"/>
      <c r="H35" s="353"/>
      <c r="I35" s="460"/>
      <c r="J35" s="460"/>
    </row>
    <row r="36" spans="2:12" x14ac:dyDescent="0.2">
      <c r="B36" s="363" t="s">
        <v>119</v>
      </c>
      <c r="E36" s="396">
        <v>1921671057.1700001</v>
      </c>
      <c r="F36" s="404"/>
      <c r="G36" s="365"/>
      <c r="H36" s="353"/>
      <c r="I36" s="461"/>
      <c r="J36" s="462"/>
    </row>
    <row r="37" spans="2:12" x14ac:dyDescent="0.2">
      <c r="B37" s="417" t="s">
        <v>121</v>
      </c>
      <c r="E37" s="396">
        <v>0</v>
      </c>
      <c r="F37" s="404"/>
      <c r="G37" s="365"/>
      <c r="H37" s="353"/>
      <c r="I37" s="463"/>
      <c r="J37" s="462"/>
    </row>
    <row r="38" spans="2:12" x14ac:dyDescent="0.2">
      <c r="B38" s="417" t="s">
        <v>122</v>
      </c>
      <c r="E38" s="396">
        <v>-32887699.379999999</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413">
        <v>1084198.48</v>
      </c>
      <c r="K40" s="408"/>
    </row>
    <row r="41" spans="2:12" x14ac:dyDescent="0.2">
      <c r="B41" s="412" t="s">
        <v>179</v>
      </c>
      <c r="C41" s="412"/>
      <c r="D41" s="412"/>
      <c r="E41" s="411">
        <v>0</v>
      </c>
      <c r="F41" s="404"/>
      <c r="G41" s="365"/>
      <c r="H41" s="410" t="s">
        <v>132</v>
      </c>
      <c r="I41" s="409">
        <v>781913.33</v>
      </c>
      <c r="K41" s="408"/>
    </row>
    <row r="42" spans="2:12" x14ac:dyDescent="0.2">
      <c r="B42" s="405" t="s">
        <v>126</v>
      </c>
      <c r="C42" s="387"/>
      <c r="D42" s="387"/>
      <c r="E42" s="396">
        <v>-689337196.98000002</v>
      </c>
      <c r="F42" s="404"/>
      <c r="G42" s="407"/>
      <c r="H42" s="363" t="s">
        <v>182</v>
      </c>
      <c r="I42" s="406">
        <v>1198053.6588245281</v>
      </c>
      <c r="K42" s="387"/>
      <c r="L42" s="387"/>
    </row>
    <row r="43" spans="2:12" x14ac:dyDescent="0.2">
      <c r="B43" s="405" t="s">
        <v>180</v>
      </c>
      <c r="E43" s="396">
        <v>-5866081.7599999998</v>
      </c>
      <c r="F43" s="404"/>
      <c r="G43" s="365"/>
    </row>
    <row r="44" spans="2:12" x14ac:dyDescent="0.2">
      <c r="B44" s="387" t="s">
        <v>3</v>
      </c>
      <c r="C44" s="387"/>
      <c r="D44" s="387"/>
      <c r="E44" s="403">
        <v>5000773421.4099998</v>
      </c>
      <c r="F44" s="402" t="s">
        <v>146</v>
      </c>
      <c r="G44" s="365"/>
    </row>
    <row r="45" spans="2:12" x14ac:dyDescent="0.2">
      <c r="E45" s="399"/>
      <c r="F45" s="399"/>
      <c r="G45" s="399"/>
    </row>
    <row r="46" spans="2:12" x14ac:dyDescent="0.2">
      <c r="B46" s="371" t="s">
        <v>183</v>
      </c>
      <c r="E46" s="401">
        <v>0.20132632</v>
      </c>
      <c r="F46" s="400"/>
      <c r="G46" s="399"/>
      <c r="H46" s="473" t="s">
        <v>185</v>
      </c>
      <c r="I46" s="473"/>
      <c r="J46" s="473"/>
    </row>
    <row r="47" spans="2:12" x14ac:dyDescent="0.2">
      <c r="E47" s="372"/>
      <c r="G47" s="372"/>
      <c r="K47" s="393"/>
      <c r="L47" s="393"/>
    </row>
    <row r="48" spans="2:12" x14ac:dyDescent="0.2">
      <c r="B48" s="363" t="s">
        <v>184</v>
      </c>
      <c r="E48" s="397">
        <v>5083281402.6900005</v>
      </c>
      <c r="G48" s="396"/>
      <c r="H48" s="353" t="s">
        <v>186</v>
      </c>
      <c r="I48" s="389">
        <v>3800000</v>
      </c>
      <c r="K48" s="393"/>
      <c r="L48" s="393"/>
    </row>
    <row r="49" spans="2:14" x14ac:dyDescent="0.2">
      <c r="B49" s="395" t="s">
        <v>133</v>
      </c>
      <c r="E49" s="390">
        <v>0.40240417286312979</v>
      </c>
      <c r="H49" s="353" t="s">
        <v>188</v>
      </c>
      <c r="I49" s="394">
        <v>3800000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16890350.780000001</v>
      </c>
      <c r="F56" s="378"/>
      <c r="I56" s="377" t="s">
        <v>210</v>
      </c>
      <c r="J56" s="377" t="s">
        <v>173</v>
      </c>
      <c r="M56" s="376"/>
    </row>
    <row r="57" spans="2:14" x14ac:dyDescent="0.2">
      <c r="B57" s="363" t="s">
        <v>190</v>
      </c>
      <c r="E57" s="375">
        <v>0</v>
      </c>
      <c r="F57" s="375"/>
      <c r="H57" s="368" t="s">
        <v>243</v>
      </c>
      <c r="I57" s="374">
        <v>0.10199999999999999</v>
      </c>
      <c r="J57" s="373">
        <v>7.724E-3</v>
      </c>
    </row>
    <row r="58" spans="2:14" x14ac:dyDescent="0.2">
      <c r="B58" s="363" t="s">
        <v>118</v>
      </c>
      <c r="E58" s="372">
        <v>0</v>
      </c>
      <c r="F58" s="371"/>
    </row>
    <row r="59" spans="2:14" x14ac:dyDescent="0.2">
      <c r="B59" s="363" t="s">
        <v>191</v>
      </c>
      <c r="E59" s="370">
        <v>16890350.780000001</v>
      </c>
      <c r="F59" s="369"/>
      <c r="H59" s="368" t="s">
        <v>211</v>
      </c>
      <c r="I59" s="367" t="s">
        <v>225</v>
      </c>
      <c r="J59" s="366"/>
    </row>
    <row r="60" spans="2:14" x14ac:dyDescent="0.2">
      <c r="F60" s="365"/>
    </row>
    <row r="61" spans="2:14" x14ac:dyDescent="0.2">
      <c r="H61" s="540" t="s">
        <v>253</v>
      </c>
      <c r="I61" s="540"/>
      <c r="J61" s="373">
        <v>0.20378402060115897</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18" priority="1" operator="equal">
      <formula>"FAIL"</formula>
    </cfRule>
  </conditionalFormatting>
  <pageMargins left="0.5" right="0.5" top="0.5" bottom="0.5" header="0.5" footer="0.5"/>
  <pageSetup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workbookViewId="0">
      <selection activeCell="E18" sqref="E18"/>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248</v>
      </c>
      <c r="C1" s="442"/>
      <c r="D1" s="442"/>
      <c r="E1" s="442"/>
      <c r="F1" s="442"/>
      <c r="G1" s="442"/>
      <c r="H1" s="442"/>
      <c r="I1" s="442"/>
      <c r="J1" s="442"/>
      <c r="K1" s="442"/>
      <c r="M1" s="532">
        <v>3</v>
      </c>
      <c r="N1" s="533" t="s">
        <v>263</v>
      </c>
      <c r="O1" s="533"/>
      <c r="P1" s="534"/>
    </row>
    <row r="2" spans="2:16" s="405" customFormat="1" ht="12.4" customHeight="1" x14ac:dyDescent="0.2">
      <c r="B2" s="442"/>
      <c r="C2" s="442"/>
      <c r="D2" s="442"/>
      <c r="E2" s="442"/>
      <c r="F2" s="442"/>
      <c r="G2" s="442"/>
      <c r="H2" s="442"/>
      <c r="I2" s="442"/>
      <c r="J2" s="442"/>
      <c r="K2" s="442"/>
      <c r="M2" s="535">
        <v>5</v>
      </c>
      <c r="N2" s="533" t="s">
        <v>264</v>
      </c>
      <c r="O2" s="533"/>
      <c r="P2" s="534"/>
    </row>
    <row r="3" spans="2:16" s="405" customFormat="1" ht="12.4" customHeight="1" x14ac:dyDescent="0.2">
      <c r="B3" s="458" t="s">
        <v>149</v>
      </c>
      <c r="C3" s="457" t="s">
        <v>89</v>
      </c>
      <c r="D3" s="457" t="s">
        <v>90</v>
      </c>
      <c r="E3" s="456" t="s">
        <v>91</v>
      </c>
      <c r="F3" s="442"/>
      <c r="G3" s="442"/>
      <c r="H3" s="451" t="s">
        <v>150</v>
      </c>
      <c r="I3" s="450">
        <v>0.12484947</v>
      </c>
      <c r="J3" s="455"/>
      <c r="K3" s="442"/>
      <c r="M3" s="460"/>
    </row>
    <row r="4" spans="2:16" s="405" customFormat="1" x14ac:dyDescent="0.2">
      <c r="B4" s="454" t="s">
        <v>92</v>
      </c>
      <c r="C4" s="453">
        <v>43070</v>
      </c>
      <c r="D4" s="453">
        <v>43084</v>
      </c>
      <c r="E4" s="452">
        <v>43116</v>
      </c>
      <c r="F4" s="442"/>
      <c r="G4" s="442"/>
      <c r="H4" s="451" t="s">
        <v>151</v>
      </c>
      <c r="I4" s="450">
        <v>0.94730000000000003</v>
      </c>
      <c r="J4" s="442"/>
      <c r="K4" s="442"/>
    </row>
    <row r="5" spans="2:16" s="405" customFormat="1" ht="12.4" customHeight="1" x14ac:dyDescent="0.2">
      <c r="B5" s="449" t="s">
        <v>93</v>
      </c>
      <c r="C5" s="448">
        <v>43100</v>
      </c>
      <c r="D5" s="448">
        <v>43116</v>
      </c>
      <c r="E5" s="447"/>
      <c r="F5" s="442"/>
      <c r="G5" s="442"/>
      <c r="H5" s="442"/>
      <c r="I5" s="442"/>
      <c r="J5" s="442"/>
      <c r="K5" s="395"/>
    </row>
    <row r="6" spans="2:16" s="405" customFormat="1" ht="12.4" customHeight="1" x14ac:dyDescent="0.2">
      <c r="B6" s="446" t="s">
        <v>94</v>
      </c>
      <c r="C6" s="445">
        <v>32</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249</v>
      </c>
      <c r="G9" s="474" t="s">
        <v>155</v>
      </c>
      <c r="H9" s="474" t="s">
        <v>149</v>
      </c>
      <c r="I9" s="474" t="s">
        <v>149</v>
      </c>
    </row>
    <row r="10" spans="2:16" x14ac:dyDescent="0.2">
      <c r="F10" s="387"/>
      <c r="G10" s="440">
        <v>43570</v>
      </c>
      <c r="H10" s="440">
        <v>43374</v>
      </c>
      <c r="I10" s="368" t="s">
        <v>156</v>
      </c>
    </row>
    <row r="11" spans="2:16" x14ac:dyDescent="0.2">
      <c r="C11" s="363" t="s">
        <v>10</v>
      </c>
      <c r="E11" s="432">
        <v>515000000</v>
      </c>
      <c r="I11" s="368"/>
    </row>
    <row r="12" spans="2:16" x14ac:dyDescent="0.2">
      <c r="D12" s="486" t="s">
        <v>235</v>
      </c>
      <c r="E12" s="421">
        <v>515000000</v>
      </c>
      <c r="F12" s="440"/>
      <c r="J12" s="363" t="s">
        <v>262</v>
      </c>
    </row>
    <row r="13" spans="2:16" x14ac:dyDescent="0.2">
      <c r="D13" s="353"/>
      <c r="E13" s="421"/>
      <c r="G13" s="439"/>
      <c r="H13" s="439"/>
      <c r="I13" s="439"/>
      <c r="J13" s="439"/>
    </row>
    <row r="14" spans="2:16" x14ac:dyDescent="0.2">
      <c r="B14" s="363" t="s">
        <v>157</v>
      </c>
      <c r="E14" s="422">
        <v>515000000</v>
      </c>
      <c r="H14" s="538" t="s">
        <v>162</v>
      </c>
      <c r="I14" s="538"/>
      <c r="J14" s="538"/>
    </row>
    <row r="15" spans="2:16" x14ac:dyDescent="0.2">
      <c r="B15" s="363" t="s">
        <v>158</v>
      </c>
      <c r="D15" s="437"/>
      <c r="E15" s="432">
        <v>120819000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0</v>
      </c>
      <c r="G18" s="363" t="s">
        <v>146</v>
      </c>
      <c r="H18" s="353" t="s">
        <v>3</v>
      </c>
      <c r="I18" s="422">
        <v>0</v>
      </c>
    </row>
    <row r="19" spans="2:10" x14ac:dyDescent="0.2">
      <c r="B19" s="387" t="s">
        <v>161</v>
      </c>
      <c r="C19" s="387"/>
      <c r="D19" s="435"/>
      <c r="E19" s="436">
        <v>635819000</v>
      </c>
    </row>
    <row r="20" spans="2:10" x14ac:dyDescent="0.2">
      <c r="B20" s="387"/>
      <c r="C20" s="387"/>
      <c r="D20" s="435"/>
      <c r="E20" s="434"/>
      <c r="H20" s="539" t="s">
        <v>169</v>
      </c>
      <c r="I20" s="539"/>
      <c r="J20" s="539"/>
    </row>
    <row r="21" spans="2:10" x14ac:dyDescent="0.2">
      <c r="B21" s="363" t="s">
        <v>60</v>
      </c>
      <c r="D21" s="401"/>
      <c r="E21" s="432">
        <v>635819000</v>
      </c>
      <c r="F21" s="390"/>
      <c r="H21" s="353" t="s">
        <v>236</v>
      </c>
      <c r="I21" s="433">
        <v>32</v>
      </c>
    </row>
    <row r="22" spans="2:10" x14ac:dyDescent="0.2">
      <c r="B22" s="363" t="s">
        <v>102</v>
      </c>
      <c r="E22" s="432">
        <v>38566182.937564611</v>
      </c>
      <c r="F22" s="431"/>
      <c r="H22" s="353" t="s">
        <v>237</v>
      </c>
      <c r="I22" s="427">
        <v>1.47703E-2</v>
      </c>
    </row>
    <row r="23" spans="2:10" x14ac:dyDescent="0.2">
      <c r="E23" s="430"/>
      <c r="F23" s="428"/>
      <c r="H23" s="353" t="s">
        <v>238</v>
      </c>
      <c r="I23" s="537">
        <v>3.0999999999999999E-3</v>
      </c>
    </row>
    <row r="24" spans="2:10" x14ac:dyDescent="0.2">
      <c r="B24" s="387" t="s">
        <v>164</v>
      </c>
      <c r="C24" s="387"/>
      <c r="D24" s="387"/>
      <c r="E24" s="429">
        <v>674385182.93756461</v>
      </c>
      <c r="F24" s="428"/>
      <c r="H24" s="353"/>
      <c r="I24" s="427">
        <v>1.7870299999999999E-2</v>
      </c>
    </row>
    <row r="25" spans="2:10" x14ac:dyDescent="0.2">
      <c r="E25" s="390"/>
      <c r="F25" s="365"/>
      <c r="H25" s="353"/>
    </row>
    <row r="26" spans="2:10" x14ac:dyDescent="0.2">
      <c r="B26" s="363" t="s">
        <v>166</v>
      </c>
      <c r="E26" s="390">
        <v>1.309485792111776</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260</v>
      </c>
      <c r="I30" s="422">
        <v>818062.62</v>
      </c>
      <c r="J30" s="420">
        <v>1.5884711067961166</v>
      </c>
    </row>
    <row r="31" spans="2:10" x14ac:dyDescent="0.2">
      <c r="F31" s="380"/>
      <c r="G31" s="386"/>
      <c r="H31" s="353" t="s">
        <v>261</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1.5884711067961166</v>
      </c>
    </row>
    <row r="34" spans="2:12" x14ac:dyDescent="0.2">
      <c r="B34" s="363" t="s">
        <v>171</v>
      </c>
      <c r="E34" s="379">
        <v>6166893353.6199999</v>
      </c>
      <c r="F34" s="404"/>
      <c r="G34" s="365"/>
      <c r="K34" s="390">
        <v>1.7870299999999999E-2</v>
      </c>
    </row>
    <row r="35" spans="2:12" x14ac:dyDescent="0.2">
      <c r="B35" s="363" t="s">
        <v>112</v>
      </c>
      <c r="E35" s="396">
        <v>-2020038680.8</v>
      </c>
      <c r="F35" s="404"/>
      <c r="G35" s="365"/>
      <c r="H35" s="353"/>
      <c r="I35" s="460"/>
      <c r="J35" s="460"/>
    </row>
    <row r="36" spans="2:12" x14ac:dyDescent="0.2">
      <c r="B36" s="363" t="s">
        <v>119</v>
      </c>
      <c r="E36" s="396">
        <v>2086452028.8399999</v>
      </c>
      <c r="F36" s="404"/>
      <c r="G36" s="365"/>
      <c r="H36" s="353"/>
      <c r="I36" s="461"/>
      <c r="J36" s="462"/>
    </row>
    <row r="37" spans="2:12" x14ac:dyDescent="0.2">
      <c r="B37" s="417" t="s">
        <v>121</v>
      </c>
      <c r="E37" s="396">
        <v>0</v>
      </c>
      <c r="F37" s="404"/>
      <c r="G37" s="365"/>
      <c r="H37" s="353"/>
      <c r="I37" s="463"/>
      <c r="J37" s="462"/>
    </row>
    <row r="38" spans="2:12" x14ac:dyDescent="0.2">
      <c r="B38" s="417" t="s">
        <v>122</v>
      </c>
      <c r="E38" s="396">
        <v>-72226148.510000005</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536">
        <v>818062.62</v>
      </c>
      <c r="K40" s="408"/>
    </row>
    <row r="41" spans="2:12" x14ac:dyDescent="0.2">
      <c r="B41" s="412" t="s">
        <v>179</v>
      </c>
      <c r="C41" s="412"/>
      <c r="D41" s="412"/>
      <c r="E41" s="411">
        <v>0</v>
      </c>
      <c r="F41" s="404"/>
      <c r="G41" s="365"/>
      <c r="H41" s="410" t="s">
        <v>132</v>
      </c>
      <c r="I41" s="409">
        <v>529849.17000000004</v>
      </c>
      <c r="K41" s="408"/>
    </row>
    <row r="42" spans="2:12" x14ac:dyDescent="0.2">
      <c r="B42" s="405" t="s">
        <v>126</v>
      </c>
      <c r="C42" s="387"/>
      <c r="D42" s="387"/>
      <c r="E42" s="396">
        <v>-753388244.12</v>
      </c>
      <c r="F42" s="404"/>
      <c r="G42" s="407"/>
      <c r="H42" s="363" t="s">
        <v>182</v>
      </c>
      <c r="I42" s="406">
        <v>707246.67999999993</v>
      </c>
      <c r="K42" s="387"/>
      <c r="L42" s="387"/>
    </row>
    <row r="43" spans="2:12" x14ac:dyDescent="0.2">
      <c r="B43" s="405" t="s">
        <v>180</v>
      </c>
      <c r="E43" s="396">
        <v>-6106039.2800000003</v>
      </c>
      <c r="F43" s="404"/>
      <c r="G43" s="365"/>
    </row>
    <row r="44" spans="2:12" x14ac:dyDescent="0.2">
      <c r="B44" s="387" t="s">
        <v>3</v>
      </c>
      <c r="C44" s="387"/>
      <c r="D44" s="387"/>
      <c r="E44" s="403">
        <v>5401586269.75</v>
      </c>
      <c r="F44" s="402" t="s">
        <v>146</v>
      </c>
      <c r="G44" s="365"/>
    </row>
    <row r="45" spans="2:12" x14ac:dyDescent="0.2">
      <c r="E45" s="399"/>
      <c r="F45" s="399"/>
      <c r="G45" s="399"/>
    </row>
    <row r="46" spans="2:12" x14ac:dyDescent="0.2">
      <c r="B46" s="371" t="s">
        <v>183</v>
      </c>
      <c r="E46" s="401">
        <v>0.12484947</v>
      </c>
      <c r="F46" s="400"/>
      <c r="G46" s="399"/>
      <c r="H46" s="474" t="s">
        <v>185</v>
      </c>
      <c r="I46" s="474"/>
      <c r="J46" s="474"/>
    </row>
    <row r="47" spans="2:12" x14ac:dyDescent="0.2">
      <c r="E47" s="372"/>
      <c r="G47" s="372"/>
      <c r="K47" s="393"/>
      <c r="L47" s="393"/>
    </row>
    <row r="48" spans="2:12" x14ac:dyDescent="0.2">
      <c r="B48" s="363" t="s">
        <v>184</v>
      </c>
      <c r="E48" s="397">
        <v>5386605175.4650002</v>
      </c>
      <c r="G48" s="396"/>
      <c r="H48" s="353" t="s">
        <v>186</v>
      </c>
      <c r="I48" s="389">
        <v>2575000</v>
      </c>
      <c r="K48" s="393"/>
      <c r="L48" s="393"/>
    </row>
    <row r="49" spans="2:14" x14ac:dyDescent="0.2">
      <c r="B49" s="395" t="s">
        <v>133</v>
      </c>
      <c r="E49" s="390">
        <v>0.37501146176462052</v>
      </c>
      <c r="H49" s="353" t="s">
        <v>188</v>
      </c>
      <c r="I49" s="394">
        <v>2575000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17376850.939999998</v>
      </c>
      <c r="F56" s="378"/>
      <c r="I56" s="377" t="s">
        <v>210</v>
      </c>
      <c r="J56" s="377" t="s">
        <v>173</v>
      </c>
      <c r="M56" s="376"/>
    </row>
    <row r="57" spans="2:14" x14ac:dyDescent="0.2">
      <c r="B57" s="363" t="s">
        <v>190</v>
      </c>
      <c r="E57" s="375">
        <v>0</v>
      </c>
      <c r="F57" s="375"/>
      <c r="H57" s="368" t="s">
        <v>243</v>
      </c>
      <c r="I57" s="374">
        <v>0.10199999999999999</v>
      </c>
      <c r="J57" s="373">
        <v>6.8780000000000004E-3</v>
      </c>
    </row>
    <row r="58" spans="2:14" x14ac:dyDescent="0.2">
      <c r="B58" s="363" t="s">
        <v>118</v>
      </c>
      <c r="E58" s="372">
        <v>0</v>
      </c>
      <c r="F58" s="371"/>
    </row>
    <row r="59" spans="2:14" x14ac:dyDescent="0.2">
      <c r="B59" s="363" t="s">
        <v>191</v>
      </c>
      <c r="E59" s="370">
        <v>17376850.939999998</v>
      </c>
      <c r="F59" s="369"/>
      <c r="H59" s="368" t="s">
        <v>211</v>
      </c>
      <c r="I59" s="367" t="s">
        <v>225</v>
      </c>
      <c r="J59" s="366"/>
    </row>
    <row r="60" spans="2:14" x14ac:dyDescent="0.2">
      <c r="F60" s="365"/>
    </row>
    <row r="61" spans="2:14" x14ac:dyDescent="0.2">
      <c r="H61" s="540" t="s">
        <v>253</v>
      </c>
      <c r="I61" s="540"/>
      <c r="J61" s="373">
        <v>0.30947545933333331</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43" priority="1" operator="equal">
      <formula>"FAIL"</formula>
    </cfRule>
  </conditionalFormatting>
  <pageMargins left="0.5" right="0.5" top="0.5" bottom="0.5" header="0.5" footer="0.5"/>
  <pageSetup scale="6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showOutlineSymbols="0" zoomScaleNormal="100" workbookViewId="0">
      <pane ySplit="6" topLeftCell="A7" activePane="bottomLeft" state="frozen"/>
      <selection activeCell="E46" sqref="E46"/>
      <selection pane="bottomLeft" activeCell="C14" sqref="C14"/>
    </sheetView>
  </sheetViews>
  <sheetFormatPr defaultColWidth="19.85546875" defaultRowHeight="12.75" x14ac:dyDescent="0.2"/>
  <cols>
    <col min="1" max="16384" width="19.85546875" style="405"/>
  </cols>
  <sheetData>
    <row r="1" spans="1:15" x14ac:dyDescent="0.2">
      <c r="A1" s="459" t="s">
        <v>87</v>
      </c>
      <c r="B1" s="442"/>
      <c r="C1" s="442"/>
      <c r="D1" s="442"/>
      <c r="I1" s="442"/>
      <c r="J1" s="442"/>
      <c r="K1" s="442"/>
    </row>
    <row r="2" spans="1:15" ht="12.4" customHeight="1" x14ac:dyDescent="0.2">
      <c r="A2" s="442"/>
      <c r="B2" s="442"/>
      <c r="C2" s="442"/>
      <c r="D2" s="442"/>
      <c r="G2" s="488"/>
      <c r="H2" s="488"/>
      <c r="I2" s="489"/>
      <c r="J2" s="489"/>
      <c r="K2" s="489"/>
      <c r="L2" s="488"/>
      <c r="M2" s="488"/>
    </row>
    <row r="3" spans="1:15" ht="12.4" customHeight="1" x14ac:dyDescent="0.2">
      <c r="A3" s="458" t="s">
        <v>149</v>
      </c>
      <c r="B3" s="457" t="s">
        <v>89</v>
      </c>
      <c r="C3" s="457" t="s">
        <v>90</v>
      </c>
      <c r="D3" s="456" t="s">
        <v>91</v>
      </c>
      <c r="G3" s="488"/>
      <c r="H3" s="488"/>
      <c r="I3" s="490"/>
      <c r="J3" s="490"/>
      <c r="K3" s="490"/>
      <c r="L3" s="488"/>
      <c r="M3" s="488"/>
    </row>
    <row r="4" spans="1:15" ht="12.4" customHeight="1" x14ac:dyDescent="0.2">
      <c r="A4" s="491" t="s">
        <v>92</v>
      </c>
      <c r="B4" s="492">
        <v>42948</v>
      </c>
      <c r="C4" s="492">
        <v>42962</v>
      </c>
      <c r="D4" s="493">
        <v>42993</v>
      </c>
      <c r="G4" s="488"/>
      <c r="H4" s="488"/>
      <c r="I4" s="494"/>
      <c r="J4" s="494"/>
      <c r="K4" s="494"/>
      <c r="L4" s="488"/>
      <c r="M4" s="488"/>
    </row>
    <row r="5" spans="1:15" ht="12.4" customHeight="1" x14ac:dyDescent="0.2">
      <c r="A5" s="495" t="s">
        <v>93</v>
      </c>
      <c r="B5" s="494">
        <v>42978</v>
      </c>
      <c r="C5" s="494">
        <v>42993</v>
      </c>
      <c r="D5" s="447"/>
      <c r="G5" s="488"/>
      <c r="H5" s="488"/>
      <c r="I5" s="494"/>
      <c r="J5" s="494"/>
      <c r="K5" s="494"/>
      <c r="L5" s="488"/>
      <c r="M5" s="488"/>
    </row>
    <row r="6" spans="1:15" ht="12.4" customHeight="1" x14ac:dyDescent="0.2">
      <c r="A6" s="446" t="s">
        <v>94</v>
      </c>
      <c r="B6" s="444"/>
      <c r="C6" s="444"/>
      <c r="D6" s="443"/>
      <c r="G6" s="488"/>
      <c r="H6" s="488"/>
      <c r="I6" s="488"/>
      <c r="J6" s="489"/>
      <c r="K6" s="489"/>
      <c r="L6" s="488"/>
      <c r="M6" s="488"/>
    </row>
    <row r="7" spans="1:15" x14ac:dyDescent="0.2">
      <c r="G7" s="488"/>
      <c r="H7" s="488"/>
      <c r="I7" s="488"/>
      <c r="J7" s="488"/>
      <c r="K7" s="488"/>
      <c r="L7" s="488"/>
      <c r="M7" s="488"/>
    </row>
    <row r="8" spans="1:15" x14ac:dyDescent="0.2">
      <c r="A8" s="496" t="s">
        <v>200</v>
      </c>
      <c r="B8" s="497"/>
      <c r="C8" s="497"/>
      <c r="D8" s="497"/>
      <c r="E8" s="497"/>
      <c r="F8" s="497"/>
      <c r="G8" s="498"/>
      <c r="H8" s="488"/>
      <c r="I8" s="488"/>
      <c r="J8" s="488"/>
      <c r="K8" s="488"/>
      <c r="L8" s="488"/>
      <c r="M8" s="488"/>
    </row>
    <row r="9" spans="1:15" x14ac:dyDescent="0.2">
      <c r="A9" s="496"/>
      <c r="B9" s="497"/>
      <c r="C9" s="497"/>
      <c r="D9" s="497"/>
      <c r="E9" s="497"/>
      <c r="F9" s="497"/>
      <c r="G9" s="498"/>
      <c r="H9" s="488"/>
      <c r="I9" s="488"/>
      <c r="J9" s="488"/>
      <c r="K9" s="488"/>
      <c r="L9" s="488"/>
      <c r="M9" s="488"/>
    </row>
    <row r="10" spans="1:15" ht="25.5" x14ac:dyDescent="0.2">
      <c r="A10" s="499"/>
      <c r="B10" s="221" t="s">
        <v>201</v>
      </c>
      <c r="C10" s="222" t="s">
        <v>202</v>
      </c>
      <c r="D10" s="222" t="s">
        <v>210</v>
      </c>
      <c r="E10" s="222" t="s">
        <v>230</v>
      </c>
      <c r="F10" s="223"/>
      <c r="G10" s="500"/>
      <c r="H10" s="223"/>
      <c r="I10" s="488"/>
      <c r="J10" s="488"/>
      <c r="K10" s="488"/>
      <c r="L10" s="488"/>
      <c r="M10" s="488"/>
    </row>
    <row r="11" spans="1:15" x14ac:dyDescent="0.2">
      <c r="A11" s="499"/>
      <c r="B11" s="224" t="s">
        <v>203</v>
      </c>
      <c r="C11" s="225">
        <v>202254636.09999999</v>
      </c>
      <c r="D11" s="226">
        <v>0.1</v>
      </c>
      <c r="E11" s="227">
        <v>0</v>
      </c>
      <c r="F11" s="227"/>
      <c r="G11" s="500"/>
      <c r="H11" s="228"/>
      <c r="I11" s="488"/>
      <c r="J11" s="488"/>
      <c r="K11" s="488"/>
      <c r="L11" s="488"/>
      <c r="M11" s="488"/>
    </row>
    <row r="12" spans="1:15" x14ac:dyDescent="0.2">
      <c r="A12" s="499"/>
      <c r="B12" s="224"/>
      <c r="C12" s="225"/>
      <c r="D12" s="226"/>
      <c r="E12" s="227"/>
      <c r="F12" s="227"/>
      <c r="G12" s="500"/>
      <c r="H12" s="228"/>
      <c r="I12" s="488"/>
      <c r="J12" s="488" t="s">
        <v>262</v>
      </c>
      <c r="K12" s="488"/>
      <c r="L12" s="488"/>
      <c r="M12" s="488"/>
    </row>
    <row r="13" spans="1:15" x14ac:dyDescent="0.2">
      <c r="A13" s="499"/>
      <c r="B13" s="224" t="s">
        <v>204</v>
      </c>
      <c r="C13" s="225">
        <v>203251236</v>
      </c>
      <c r="D13" s="229">
        <v>0.04</v>
      </c>
      <c r="E13" s="227">
        <v>3220299.1399999857</v>
      </c>
      <c r="F13" s="227"/>
      <c r="G13" s="500"/>
      <c r="H13" s="228"/>
      <c r="I13" s="488"/>
      <c r="M13" s="501"/>
      <c r="N13" s="502"/>
      <c r="O13" s="503"/>
    </row>
    <row r="14" spans="1:15" x14ac:dyDescent="0.2">
      <c r="A14" s="499"/>
      <c r="B14" s="224" t="s">
        <v>205</v>
      </c>
      <c r="C14" s="225">
        <v>98564987.260000005</v>
      </c>
      <c r="D14" s="229">
        <v>3.5000000000000003E-2</v>
      </c>
      <c r="E14" s="227">
        <v>0</v>
      </c>
      <c r="F14" s="227"/>
      <c r="G14" s="500"/>
      <c r="H14" s="228"/>
      <c r="I14" s="488"/>
      <c r="J14" s="488"/>
      <c r="K14" s="488"/>
      <c r="L14" s="488"/>
      <c r="M14" s="488"/>
    </row>
    <row r="15" spans="1:15" x14ac:dyDescent="0.2">
      <c r="A15" s="499"/>
      <c r="B15" s="224" t="s">
        <v>206</v>
      </c>
      <c r="C15" s="233">
        <v>44742434.060000002</v>
      </c>
      <c r="D15" s="229">
        <v>3.2500000000000001E-2</v>
      </c>
      <c r="E15" s="227">
        <v>0</v>
      </c>
      <c r="F15" s="227"/>
      <c r="G15" s="500"/>
      <c r="H15" s="228"/>
      <c r="I15" s="488"/>
      <c r="J15" s="488"/>
      <c r="K15" s="488"/>
      <c r="L15" s="488"/>
      <c r="M15" s="488"/>
    </row>
    <row r="16" spans="1:15" x14ac:dyDescent="0.2">
      <c r="A16" s="499"/>
      <c r="B16" s="224"/>
      <c r="C16" s="233"/>
      <c r="D16" s="226"/>
      <c r="E16" s="227"/>
      <c r="F16" s="227"/>
      <c r="G16" s="500"/>
      <c r="H16" s="228"/>
      <c r="I16" s="488"/>
      <c r="J16" s="488"/>
      <c r="K16" s="488"/>
      <c r="L16" s="488"/>
      <c r="M16" s="488"/>
    </row>
    <row r="17" spans="1:13" x14ac:dyDescent="0.2">
      <c r="A17" s="499"/>
      <c r="B17" s="224" t="s">
        <v>207</v>
      </c>
      <c r="C17" s="233">
        <v>43004085.920000002</v>
      </c>
      <c r="D17" s="229">
        <v>2.5000000000000001E-2</v>
      </c>
      <c r="E17" s="227">
        <v>0</v>
      </c>
      <c r="F17" s="227"/>
      <c r="G17" s="500"/>
      <c r="H17" s="228"/>
      <c r="I17" s="488"/>
      <c r="J17" s="488"/>
      <c r="K17" s="488"/>
      <c r="L17" s="488"/>
      <c r="M17" s="488"/>
    </row>
    <row r="18" spans="1:13" x14ac:dyDescent="0.2">
      <c r="A18" s="499"/>
      <c r="B18" s="224"/>
      <c r="C18" s="233">
        <v>0</v>
      </c>
      <c r="D18" s="229">
        <v>0.02</v>
      </c>
      <c r="E18" s="227">
        <v>0</v>
      </c>
      <c r="F18" s="227"/>
      <c r="G18" s="500"/>
      <c r="H18" s="228"/>
      <c r="I18" s="488"/>
      <c r="J18" s="488"/>
      <c r="K18" s="488"/>
      <c r="L18" s="488"/>
      <c r="M18" s="488"/>
    </row>
    <row r="19" spans="1:13" x14ac:dyDescent="0.2">
      <c r="A19" s="499"/>
      <c r="B19" s="224"/>
      <c r="C19" s="233">
        <v>0</v>
      </c>
      <c r="D19" s="234">
        <v>0.02</v>
      </c>
      <c r="E19" s="235">
        <v>0</v>
      </c>
      <c r="F19" s="227"/>
      <c r="G19" s="500"/>
      <c r="H19" s="228"/>
      <c r="I19" s="488"/>
      <c r="J19" s="488"/>
      <c r="K19" s="488"/>
      <c r="L19" s="488"/>
      <c r="M19" s="488"/>
    </row>
    <row r="20" spans="1:13" x14ac:dyDescent="0.2">
      <c r="A20" s="499"/>
      <c r="B20" s="236"/>
      <c r="C20" s="237">
        <v>591817379.34000003</v>
      </c>
      <c r="D20" s="238"/>
      <c r="E20" s="488"/>
      <c r="F20" s="227"/>
      <c r="G20" s="262"/>
      <c r="H20" s="227"/>
      <c r="I20" s="488"/>
      <c r="J20" s="488"/>
      <c r="K20" s="488"/>
      <c r="L20" s="488"/>
      <c r="M20" s="488"/>
    </row>
    <row r="21" spans="1:13" x14ac:dyDescent="0.2">
      <c r="A21" s="499"/>
      <c r="B21" s="224"/>
      <c r="C21" s="224"/>
      <c r="D21" s="224"/>
      <c r="E21" s="488"/>
      <c r="F21" s="224"/>
      <c r="G21" s="347"/>
      <c r="H21" s="239"/>
      <c r="I21" s="488"/>
      <c r="J21" s="488"/>
      <c r="K21" s="488"/>
      <c r="L21" s="488"/>
      <c r="M21" s="488"/>
    </row>
    <row r="22" spans="1:13" x14ac:dyDescent="0.2">
      <c r="A22" s="504"/>
      <c r="B22" s="444"/>
      <c r="C22" s="241" t="s">
        <v>208</v>
      </c>
      <c r="D22" s="444"/>
      <c r="E22" s="242">
        <v>3220299.1399999857</v>
      </c>
      <c r="F22" s="444"/>
      <c r="G22" s="505"/>
      <c r="H22" s="225"/>
      <c r="I22" s="488"/>
      <c r="J22" s="488"/>
      <c r="K22" s="488"/>
      <c r="L22" s="488"/>
      <c r="M22" s="488"/>
    </row>
    <row r="23" spans="1:13" x14ac:dyDescent="0.2">
      <c r="G23" s="488"/>
      <c r="H23" s="488"/>
      <c r="I23" s="488"/>
      <c r="J23" s="488"/>
      <c r="K23" s="488"/>
      <c r="L23" s="488"/>
      <c r="M23" s="488"/>
    </row>
    <row r="24" spans="1:13" x14ac:dyDescent="0.2">
      <c r="A24" s="496" t="s">
        <v>209</v>
      </c>
      <c r="B24" s="497"/>
      <c r="C24" s="506" t="s">
        <v>210</v>
      </c>
      <c r="D24" s="506" t="s">
        <v>173</v>
      </c>
      <c r="E24" s="507" t="s">
        <v>211</v>
      </c>
      <c r="G24" s="488"/>
      <c r="H24" s="488"/>
      <c r="I24" s="488"/>
      <c r="J24" s="488"/>
      <c r="K24" s="488"/>
      <c r="L24" s="488"/>
      <c r="M24" s="488"/>
    </row>
    <row r="25" spans="1:13" x14ac:dyDescent="0.2">
      <c r="A25" s="499"/>
      <c r="B25" s="488"/>
      <c r="C25" s="488"/>
      <c r="D25" s="488"/>
      <c r="E25" s="500"/>
      <c r="G25" s="488"/>
      <c r="H25" s="488"/>
      <c r="I25" s="488"/>
      <c r="J25" s="488"/>
      <c r="K25" s="488"/>
      <c r="L25" s="488"/>
      <c r="M25" s="488"/>
    </row>
    <row r="26" spans="1:13" x14ac:dyDescent="0.2">
      <c r="A26" s="499" t="s">
        <v>212</v>
      </c>
      <c r="B26" s="488"/>
      <c r="C26" s="508">
        <v>0.25</v>
      </c>
      <c r="D26" s="509">
        <v>0.40623398478770989</v>
      </c>
      <c r="E26" s="510" t="s">
        <v>225</v>
      </c>
      <c r="G26" s="488"/>
      <c r="H26" s="488"/>
      <c r="I26" s="488"/>
      <c r="J26" s="488"/>
      <c r="K26" s="488"/>
      <c r="L26" s="488"/>
      <c r="M26" s="488"/>
    </row>
    <row r="27" spans="1:13" x14ac:dyDescent="0.2">
      <c r="A27" s="499"/>
      <c r="B27" s="488"/>
      <c r="C27" s="488"/>
      <c r="D27" s="488"/>
      <c r="E27" s="500"/>
      <c r="G27" s="488"/>
      <c r="H27" s="488"/>
      <c r="I27" s="488"/>
      <c r="J27" s="488"/>
      <c r="K27" s="488"/>
      <c r="L27" s="488"/>
      <c r="M27" s="488"/>
    </row>
    <row r="28" spans="1:13" x14ac:dyDescent="0.2">
      <c r="A28" s="499" t="s">
        <v>158</v>
      </c>
      <c r="B28" s="488"/>
      <c r="C28" s="511">
        <v>517687900.54369032</v>
      </c>
      <c r="D28" s="511">
        <v>517687900.54369032</v>
      </c>
      <c r="E28" s="510" t="s">
        <v>225</v>
      </c>
      <c r="G28" s="496" t="s">
        <v>98</v>
      </c>
      <c r="H28" s="497"/>
      <c r="I28" s="506"/>
      <c r="J28" s="507"/>
      <c r="K28" s="512"/>
      <c r="L28" s="512"/>
      <c r="M28" s="512"/>
    </row>
    <row r="29" spans="1:13" x14ac:dyDescent="0.2">
      <c r="A29" s="504"/>
      <c r="B29" s="444"/>
      <c r="C29" s="444"/>
      <c r="D29" s="444"/>
      <c r="E29" s="505"/>
      <c r="G29" s="499"/>
      <c r="H29" s="512" t="s">
        <v>213</v>
      </c>
      <c r="I29" s="512" t="s">
        <v>214</v>
      </c>
      <c r="J29" s="513" t="s">
        <v>211</v>
      </c>
      <c r="M29" s="512"/>
    </row>
    <row r="30" spans="1:13" x14ac:dyDescent="0.2">
      <c r="A30" s="488"/>
      <c r="B30" s="488"/>
      <c r="C30" s="509"/>
      <c r="D30" s="509"/>
      <c r="E30" s="503"/>
      <c r="G30" s="499"/>
      <c r="H30" s="512"/>
      <c r="I30" s="512"/>
      <c r="J30" s="513"/>
      <c r="M30" s="512"/>
    </row>
    <row r="31" spans="1:13" x14ac:dyDescent="0.2">
      <c r="A31" s="496" t="s">
        <v>215</v>
      </c>
      <c r="B31" s="497"/>
      <c r="C31" s="497"/>
      <c r="D31" s="497"/>
      <c r="E31" s="498"/>
      <c r="G31" s="499"/>
      <c r="H31" s="488"/>
      <c r="I31" s="488"/>
      <c r="J31" s="500"/>
    </row>
    <row r="32" spans="1:13" x14ac:dyDescent="0.2">
      <c r="A32" s="514"/>
      <c r="B32" s="488"/>
      <c r="C32" s="488"/>
      <c r="D32" s="515"/>
      <c r="E32" s="500"/>
      <c r="G32" s="499" t="s">
        <v>216</v>
      </c>
      <c r="H32" s="516">
        <v>0</v>
      </c>
      <c r="I32" s="516">
        <v>1042500000</v>
      </c>
      <c r="J32" s="517" t="s">
        <v>226</v>
      </c>
      <c r="K32" s="518"/>
      <c r="M32" s="518"/>
    </row>
    <row r="33" spans="1:13" x14ac:dyDescent="0.2">
      <c r="A33" s="514" t="s">
        <v>217</v>
      </c>
      <c r="B33" s="488" t="s">
        <v>218</v>
      </c>
      <c r="C33" s="488"/>
      <c r="D33" s="488"/>
      <c r="E33" s="519">
        <v>0</v>
      </c>
      <c r="G33" s="520"/>
      <c r="H33" s="518"/>
      <c r="I33" s="516"/>
      <c r="J33" s="513"/>
      <c r="K33" s="518"/>
      <c r="M33" s="503"/>
    </row>
    <row r="34" spans="1:13" x14ac:dyDescent="0.2">
      <c r="A34" s="514"/>
      <c r="B34" s="488"/>
      <c r="C34" s="488"/>
      <c r="D34" s="488"/>
      <c r="E34" s="521"/>
      <c r="F34" s="488"/>
      <c r="G34" s="499" t="s">
        <v>219</v>
      </c>
      <c r="H34" s="516">
        <v>0</v>
      </c>
      <c r="I34" s="516">
        <v>1543500000</v>
      </c>
      <c r="J34" s="517" t="s">
        <v>226</v>
      </c>
      <c r="K34" s="518"/>
      <c r="M34" s="488"/>
    </row>
    <row r="35" spans="1:13" x14ac:dyDescent="0.2">
      <c r="A35" s="514" t="s">
        <v>220</v>
      </c>
      <c r="B35" s="488" t="s">
        <v>59</v>
      </c>
      <c r="C35" s="488"/>
      <c r="D35" s="488"/>
      <c r="E35" s="519">
        <v>3220299.1399999857</v>
      </c>
      <c r="F35" s="516"/>
      <c r="G35" s="499"/>
      <c r="H35" s="488"/>
      <c r="I35" s="516"/>
      <c r="J35" s="500"/>
    </row>
    <row r="36" spans="1:13" x14ac:dyDescent="0.2">
      <c r="A36" s="514"/>
      <c r="B36" s="488"/>
      <c r="C36" s="488"/>
      <c r="D36" s="488"/>
      <c r="E36" s="519"/>
      <c r="F36" s="488"/>
      <c r="G36" s="499" t="s">
        <v>221</v>
      </c>
      <c r="H36" s="516">
        <v>0</v>
      </c>
      <c r="I36" s="516">
        <v>1132500000</v>
      </c>
      <c r="J36" s="517" t="s">
        <v>226</v>
      </c>
    </row>
    <row r="37" spans="1:13" x14ac:dyDescent="0.2">
      <c r="A37" s="499"/>
      <c r="B37" s="488"/>
      <c r="C37" s="522" t="s">
        <v>202</v>
      </c>
      <c r="D37" s="522" t="s">
        <v>210</v>
      </c>
      <c r="E37" s="500"/>
      <c r="F37" s="488"/>
      <c r="G37" s="499"/>
      <c r="H37" s="488"/>
      <c r="I37" s="488"/>
      <c r="J37" s="500"/>
      <c r="K37" s="518"/>
      <c r="M37" s="488"/>
    </row>
    <row r="38" spans="1:13" x14ac:dyDescent="0.2">
      <c r="A38" s="514" t="s">
        <v>222</v>
      </c>
      <c r="B38" s="488" t="s">
        <v>229</v>
      </c>
      <c r="C38" s="523">
        <v>485531129.06</v>
      </c>
      <c r="D38" s="508">
        <v>0.2</v>
      </c>
      <c r="E38" s="262">
        <v>0</v>
      </c>
      <c r="F38" s="488"/>
      <c r="G38" s="524" t="s">
        <v>223</v>
      </c>
      <c r="H38" s="525"/>
      <c r="I38" s="488"/>
      <c r="J38" s="517" t="s">
        <v>156</v>
      </c>
      <c r="K38" s="488"/>
      <c r="L38" s="488"/>
      <c r="M38" s="488"/>
    </row>
    <row r="39" spans="1:13" x14ac:dyDescent="0.2">
      <c r="A39" s="499"/>
      <c r="B39" s="488"/>
      <c r="C39" s="488"/>
      <c r="D39" s="508"/>
      <c r="E39" s="526"/>
      <c r="F39" s="488"/>
      <c r="G39" s="504"/>
      <c r="H39" s="444"/>
      <c r="I39" s="444"/>
      <c r="J39" s="505"/>
      <c r="K39" s="525"/>
      <c r="L39" s="525"/>
      <c r="M39" s="525"/>
    </row>
    <row r="40" spans="1:13" x14ac:dyDescent="0.2">
      <c r="A40" s="504"/>
      <c r="B40" s="527" t="s">
        <v>224</v>
      </c>
      <c r="C40" s="444"/>
      <c r="D40" s="444"/>
      <c r="E40" s="266">
        <v>3220299.1399999857</v>
      </c>
      <c r="F40" s="488"/>
      <c r="G40" s="488"/>
    </row>
    <row r="41" spans="1:13" x14ac:dyDescent="0.2">
      <c r="F41" s="488"/>
      <c r="G41" s="488"/>
    </row>
    <row r="42" spans="1:13" x14ac:dyDescent="0.2">
      <c r="F42" s="488"/>
      <c r="G42" s="488"/>
    </row>
    <row r="43" spans="1:13" x14ac:dyDescent="0.2">
      <c r="F43" s="528"/>
      <c r="G43" s="488"/>
    </row>
    <row r="44" spans="1:13" x14ac:dyDescent="0.2">
      <c r="A44" s="529"/>
      <c r="B44" s="488"/>
      <c r="C44" s="488"/>
      <c r="D44" s="508"/>
      <c r="E44" s="508"/>
      <c r="F44" s="488"/>
      <c r="G44" s="488"/>
    </row>
    <row r="45" spans="1:13" x14ac:dyDescent="0.2">
      <c r="A45" s="529"/>
      <c r="B45" s="488"/>
      <c r="C45" s="488"/>
      <c r="D45" s="508"/>
      <c r="E45" s="508"/>
      <c r="F45" s="488"/>
      <c r="G45" s="488"/>
      <c r="H45" s="528"/>
    </row>
    <row r="46" spans="1:13" x14ac:dyDescent="0.2">
      <c r="A46" s="488"/>
      <c r="B46" s="488"/>
      <c r="C46" s="508"/>
      <c r="D46" s="508"/>
      <c r="E46" s="488"/>
      <c r="F46" s="488"/>
      <c r="G46" s="488"/>
    </row>
    <row r="47" spans="1:13" x14ac:dyDescent="0.2">
      <c r="A47" s="488"/>
      <c r="B47" s="488"/>
      <c r="C47" s="488"/>
      <c r="D47" s="488"/>
      <c r="E47" s="488"/>
      <c r="F47" s="488"/>
      <c r="G47" s="488"/>
    </row>
    <row r="48" spans="1:13" x14ac:dyDescent="0.2">
      <c r="G48" s="488"/>
    </row>
    <row r="49" spans="1:9" x14ac:dyDescent="0.2">
      <c r="A49" s="488"/>
      <c r="B49" s="488"/>
      <c r="C49" s="488"/>
      <c r="D49" s="488"/>
      <c r="E49" s="488"/>
      <c r="F49" s="488"/>
      <c r="G49" s="488"/>
    </row>
    <row r="51" spans="1:9" x14ac:dyDescent="0.2">
      <c r="C51" s="236"/>
      <c r="D51" s="224"/>
      <c r="E51" s="224"/>
      <c r="F51" s="530"/>
      <c r="G51" s="224"/>
      <c r="H51" s="224"/>
      <c r="I51" s="224"/>
    </row>
    <row r="52" spans="1:9" x14ac:dyDescent="0.2">
      <c r="C52" s="269"/>
      <c r="D52" s="223"/>
      <c r="E52" s="223"/>
      <c r="F52" s="223"/>
      <c r="G52" s="223"/>
      <c r="H52" s="223"/>
      <c r="I52" s="223"/>
    </row>
    <row r="53" spans="1:9" x14ac:dyDescent="0.2">
      <c r="C53" s="224"/>
      <c r="D53" s="227"/>
      <c r="E53" s="270"/>
      <c r="F53" s="227"/>
      <c r="G53" s="271"/>
      <c r="H53" s="271"/>
      <c r="I53" s="229"/>
    </row>
    <row r="54" spans="1:9" x14ac:dyDescent="0.2">
      <c r="C54" s="224"/>
      <c r="D54" s="227"/>
      <c r="E54" s="270"/>
      <c r="F54" s="227"/>
      <c r="G54" s="271"/>
      <c r="H54" s="271"/>
      <c r="I54" s="229"/>
    </row>
    <row r="55" spans="1:9" x14ac:dyDescent="0.2">
      <c r="C55" s="224"/>
      <c r="D55" s="224"/>
      <c r="E55" s="224"/>
      <c r="F55" s="224"/>
      <c r="G55" s="224"/>
      <c r="H55" s="224"/>
      <c r="I55" s="224"/>
    </row>
    <row r="56" spans="1:9" x14ac:dyDescent="0.2">
      <c r="C56" s="236"/>
      <c r="D56" s="227"/>
      <c r="E56" s="272"/>
      <c r="F56" s="227"/>
      <c r="G56" s="227"/>
      <c r="H56" s="227"/>
      <c r="I56" s="227"/>
    </row>
    <row r="57" spans="1:9" x14ac:dyDescent="0.2">
      <c r="C57" s="224"/>
      <c r="D57" s="224"/>
      <c r="E57" s="224"/>
      <c r="F57" s="224"/>
      <c r="G57" s="224"/>
      <c r="H57" s="224"/>
      <c r="I57" s="224"/>
    </row>
    <row r="58" spans="1:9" x14ac:dyDescent="0.2">
      <c r="C58" s="236"/>
      <c r="D58" s="224"/>
      <c r="E58" s="224"/>
      <c r="F58" s="227"/>
      <c r="G58" s="224"/>
      <c r="H58" s="224"/>
      <c r="I58" s="224"/>
    </row>
    <row r="59" spans="1:9" x14ac:dyDescent="0.2">
      <c r="C59" s="224"/>
      <c r="D59" s="224"/>
      <c r="E59" s="224"/>
      <c r="F59" s="224"/>
      <c r="G59" s="224"/>
      <c r="H59" s="224"/>
      <c r="I59" s="224"/>
    </row>
    <row r="60" spans="1:9" x14ac:dyDescent="0.2">
      <c r="C60" s="236"/>
      <c r="D60" s="224"/>
      <c r="E60" s="224"/>
      <c r="F60" s="224"/>
      <c r="G60" s="224"/>
      <c r="H60" s="224"/>
      <c r="I60" s="224"/>
    </row>
    <row r="61" spans="1:9" x14ac:dyDescent="0.2">
      <c r="C61" s="269"/>
      <c r="D61" s="223"/>
      <c r="E61" s="223"/>
      <c r="F61" s="223"/>
      <c r="G61" s="224"/>
      <c r="H61" s="224"/>
      <c r="I61" s="224"/>
    </row>
    <row r="62" spans="1:9" x14ac:dyDescent="0.2">
      <c r="C62" s="224"/>
      <c r="D62" s="227"/>
      <c r="E62" s="270"/>
      <c r="F62" s="227"/>
      <c r="G62" s="224"/>
      <c r="H62" s="224"/>
      <c r="I62" s="224"/>
    </row>
    <row r="63" spans="1:9" x14ac:dyDescent="0.2">
      <c r="C63" s="224"/>
      <c r="D63" s="227"/>
      <c r="E63" s="270"/>
      <c r="F63" s="227"/>
      <c r="G63" s="224"/>
      <c r="H63" s="224"/>
      <c r="I63" s="224"/>
    </row>
    <row r="64" spans="1:9" x14ac:dyDescent="0.2">
      <c r="C64" s="224"/>
      <c r="D64" s="224"/>
      <c r="E64" s="224"/>
      <c r="F64" s="224"/>
      <c r="G64" s="224"/>
      <c r="H64" s="224"/>
      <c r="I64" s="224"/>
    </row>
    <row r="65" spans="3:9" x14ac:dyDescent="0.2">
      <c r="C65" s="236"/>
      <c r="D65" s="227"/>
      <c r="E65" s="272"/>
      <c r="F65" s="227"/>
      <c r="G65" s="224"/>
      <c r="H65" s="224"/>
      <c r="I65" s="224"/>
    </row>
    <row r="66" spans="3:9" x14ac:dyDescent="0.2">
      <c r="C66" s="224"/>
      <c r="D66" s="224"/>
      <c r="E66" s="224"/>
      <c r="F66" s="224"/>
      <c r="G66" s="224"/>
      <c r="H66" s="224"/>
      <c r="I66" s="224"/>
    </row>
    <row r="67" spans="3:9" x14ac:dyDescent="0.2">
      <c r="C67" s="236"/>
      <c r="D67" s="236"/>
      <c r="E67" s="236"/>
      <c r="F67" s="225"/>
      <c r="G67" s="236"/>
      <c r="H67" s="236"/>
      <c r="I67" s="236"/>
    </row>
    <row r="68" spans="3:9" x14ac:dyDescent="0.2">
      <c r="C68" s="224"/>
      <c r="D68" s="224"/>
      <c r="E68" s="224"/>
      <c r="F68" s="224"/>
      <c r="G68" s="224"/>
      <c r="H68" s="224"/>
      <c r="I68" s="224"/>
    </row>
    <row r="69" spans="3:9" x14ac:dyDescent="0.2">
      <c r="C69" s="224"/>
      <c r="D69" s="224"/>
      <c r="E69" s="224"/>
      <c r="F69" s="224"/>
      <c r="G69" s="224"/>
      <c r="H69" s="224"/>
      <c r="I69" s="224"/>
    </row>
    <row r="70" spans="3:9" x14ac:dyDescent="0.2">
      <c r="C70" s="488"/>
      <c r="D70" s="488"/>
      <c r="E70" s="488"/>
      <c r="F70" s="488"/>
      <c r="G70" s="488"/>
      <c r="H70" s="488"/>
      <c r="I70" s="488"/>
    </row>
  </sheetData>
  <pageMargins left="0.2" right="0.22" top="0.5" bottom="0.5" header="0.5" footer="0.5"/>
  <pageSetup scale="6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zoomScale="80" zoomScaleNormal="80" workbookViewId="0">
      <selection activeCell="E25" sqref="E25"/>
    </sheetView>
  </sheetViews>
  <sheetFormatPr defaultColWidth="16.5703125" defaultRowHeight="12.75" x14ac:dyDescent="0.2"/>
  <cols>
    <col min="1" max="1" width="16.5703125" style="10"/>
    <col min="2" max="2" width="16.85546875" style="10" bestFit="1" customWidth="1"/>
    <col min="3" max="3" width="19.28515625" style="10" bestFit="1" customWidth="1"/>
    <col min="4" max="4" width="19.140625" style="10" bestFit="1" customWidth="1"/>
    <col min="5" max="5" width="27.7109375" style="10" customWidth="1"/>
    <col min="6" max="6" width="25.140625" style="10" customWidth="1"/>
    <col min="7" max="7" width="23.140625" style="10" customWidth="1"/>
    <col min="8" max="8" width="16.85546875" style="10" bestFit="1" customWidth="1"/>
    <col min="9" max="9" width="19.7109375" style="10" bestFit="1" customWidth="1"/>
    <col min="10" max="10" width="19.28515625" style="10" bestFit="1" customWidth="1"/>
    <col min="11" max="11" width="18.85546875" style="10" bestFit="1" customWidth="1"/>
    <col min="12" max="16384" width="16.5703125" style="10"/>
  </cols>
  <sheetData>
    <row r="1" spans="1:19" x14ac:dyDescent="0.2">
      <c r="A1" s="6" t="s">
        <v>87</v>
      </c>
      <c r="B1" s="7"/>
      <c r="C1" s="7"/>
      <c r="D1" s="7"/>
      <c r="E1" s="7"/>
      <c r="F1" s="7"/>
      <c r="G1" s="8"/>
      <c r="H1" s="8"/>
      <c r="I1" s="7"/>
      <c r="J1" s="7"/>
      <c r="K1" s="9"/>
      <c r="L1" s="7"/>
      <c r="S1" s="7"/>
    </row>
    <row r="2" spans="1:19" x14ac:dyDescent="0.2">
      <c r="A2" s="7"/>
      <c r="B2" s="7"/>
      <c r="C2" s="7"/>
      <c r="D2" s="7"/>
      <c r="E2" s="7"/>
      <c r="F2" s="7"/>
      <c r="G2" s="8"/>
      <c r="H2" s="8"/>
      <c r="I2" s="7"/>
      <c r="J2" s="7"/>
      <c r="K2" s="9"/>
      <c r="L2" s="7"/>
      <c r="S2" s="7"/>
    </row>
    <row r="3" spans="1:19" x14ac:dyDescent="0.2">
      <c r="A3" s="11" t="s">
        <v>88</v>
      </c>
      <c r="B3" s="12" t="s">
        <v>89</v>
      </c>
      <c r="C3" s="12" t="s">
        <v>90</v>
      </c>
      <c r="D3" s="13" t="s">
        <v>91</v>
      </c>
      <c r="F3" s="7"/>
      <c r="G3" s="8"/>
      <c r="H3" s="8"/>
      <c r="I3" s="7"/>
      <c r="J3" s="7"/>
      <c r="K3" s="14"/>
      <c r="L3" s="7"/>
      <c r="M3" s="7"/>
    </row>
    <row r="4" spans="1:19" x14ac:dyDescent="0.2">
      <c r="A4" s="15" t="s">
        <v>92</v>
      </c>
      <c r="B4" s="16">
        <v>42917</v>
      </c>
      <c r="C4" s="17">
        <v>42933</v>
      </c>
      <c r="D4" s="18">
        <v>42962</v>
      </c>
      <c r="F4" s="7"/>
      <c r="G4" s="8"/>
      <c r="H4" s="8"/>
      <c r="I4" s="7"/>
      <c r="J4" s="7"/>
      <c r="K4" s="7"/>
      <c r="L4" s="7"/>
      <c r="M4" s="7"/>
    </row>
    <row r="5" spans="1:19" x14ac:dyDescent="0.2">
      <c r="A5" s="15" t="s">
        <v>93</v>
      </c>
      <c r="B5" s="17">
        <v>42947</v>
      </c>
      <c r="C5" s="17">
        <v>42962</v>
      </c>
      <c r="D5" s="18"/>
      <c r="E5" s="7"/>
      <c r="F5" s="7"/>
      <c r="G5" s="7"/>
      <c r="H5" s="7"/>
      <c r="I5" s="7"/>
      <c r="J5" s="7"/>
      <c r="K5" s="7"/>
      <c r="L5" s="19"/>
      <c r="M5" s="7"/>
    </row>
    <row r="6" spans="1:19" x14ac:dyDescent="0.2">
      <c r="A6" s="20" t="s">
        <v>94</v>
      </c>
      <c r="B6" s="21"/>
      <c r="C6" s="21"/>
      <c r="D6" s="22"/>
      <c r="E6" s="7"/>
      <c r="F6" s="7"/>
      <c r="G6" s="7"/>
      <c r="H6" s="7"/>
      <c r="I6" s="7"/>
      <c r="J6" s="7"/>
      <c r="K6" s="7"/>
      <c r="L6" s="19"/>
      <c r="M6" s="7"/>
    </row>
    <row r="7" spans="1:19" x14ac:dyDescent="0.2">
      <c r="A7" s="19"/>
      <c r="B7" s="7"/>
      <c r="C7" s="19"/>
      <c r="D7" s="7"/>
      <c r="E7" s="7"/>
      <c r="F7" s="7"/>
      <c r="G7" s="7"/>
      <c r="H7" s="7"/>
      <c r="I7" s="7"/>
      <c r="J7" s="475"/>
      <c r="K7" s="476"/>
      <c r="L7" s="7"/>
      <c r="M7" s="7"/>
    </row>
    <row r="8" spans="1:19" x14ac:dyDescent="0.2">
      <c r="A8" s="25" t="s">
        <v>95</v>
      </c>
      <c r="B8" s="7"/>
      <c r="C8" s="19"/>
      <c r="E8" s="7"/>
      <c r="G8" s="26"/>
      <c r="H8" s="7"/>
      <c r="I8" s="7"/>
      <c r="J8" s="475"/>
      <c r="K8" s="476"/>
      <c r="L8" s="7"/>
      <c r="M8" s="7"/>
    </row>
    <row r="9" spans="1:19" x14ac:dyDescent="0.2">
      <c r="A9" s="27"/>
      <c r="B9" s="27"/>
      <c r="C9" s="28"/>
      <c r="D9" s="28"/>
      <c r="E9" s="28"/>
      <c r="F9" s="28"/>
      <c r="G9" s="28"/>
      <c r="H9" s="28"/>
      <c r="I9" s="28"/>
      <c r="J9" s="477"/>
      <c r="K9" s="28"/>
      <c r="L9" s="7"/>
      <c r="M9" s="30"/>
      <c r="N9" s="31"/>
      <c r="O9" s="30"/>
      <c r="P9" s="30"/>
      <c r="S9" s="30"/>
    </row>
    <row r="10" spans="1:19" ht="38.25" x14ac:dyDescent="0.2">
      <c r="A10" s="32" t="s">
        <v>96</v>
      </c>
      <c r="B10" s="33"/>
      <c r="C10" s="34" t="s">
        <v>97</v>
      </c>
      <c r="D10" s="34" t="s">
        <v>98</v>
      </c>
      <c r="E10" s="34" t="s">
        <v>99</v>
      </c>
      <c r="F10" s="34" t="s">
        <v>100</v>
      </c>
      <c r="G10" s="34" t="s">
        <v>60</v>
      </c>
      <c r="H10" s="34" t="s">
        <v>101</v>
      </c>
      <c r="I10" s="34" t="s">
        <v>102</v>
      </c>
      <c r="J10" s="34" t="s">
        <v>103</v>
      </c>
      <c r="K10" s="34" t="s">
        <v>104</v>
      </c>
      <c r="L10" s="7"/>
      <c r="M10" s="30"/>
      <c r="N10" s="31"/>
      <c r="O10" s="30"/>
      <c r="P10" s="30"/>
      <c r="S10" s="30"/>
    </row>
    <row r="11" spans="1:19" hidden="1" x14ac:dyDescent="0.2">
      <c r="A11" s="35" t="s">
        <v>105</v>
      </c>
      <c r="B11" s="36"/>
      <c r="C11" s="26">
        <v>0</v>
      </c>
      <c r="D11" s="26">
        <v>0</v>
      </c>
      <c r="E11" s="37">
        <v>0</v>
      </c>
      <c r="F11" s="37">
        <v>0</v>
      </c>
      <c r="G11" s="37">
        <v>0</v>
      </c>
      <c r="H11" s="38">
        <v>0</v>
      </c>
      <c r="I11" s="39">
        <v>0</v>
      </c>
      <c r="J11" s="39">
        <v>0</v>
      </c>
      <c r="K11" s="40">
        <v>0</v>
      </c>
      <c r="L11" s="41"/>
      <c r="O11" s="42"/>
      <c r="P11" s="42"/>
      <c r="S11" s="42"/>
    </row>
    <row r="12" spans="1:19" x14ac:dyDescent="0.2">
      <c r="A12" s="35" t="s">
        <v>234</v>
      </c>
      <c r="B12" s="36"/>
      <c r="C12" s="26">
        <v>900000000</v>
      </c>
      <c r="D12" s="26">
        <v>0</v>
      </c>
      <c r="E12" s="37">
        <v>900000000</v>
      </c>
      <c r="F12" s="37">
        <v>211140000</v>
      </c>
      <c r="G12" s="37">
        <v>1111140000</v>
      </c>
      <c r="H12" s="26">
        <v>0</v>
      </c>
      <c r="I12" s="39">
        <v>177617739.62288737</v>
      </c>
      <c r="J12" s="39">
        <v>1288757739.6228874</v>
      </c>
      <c r="K12" s="40">
        <v>0.23841274452733602</v>
      </c>
      <c r="L12" s="41"/>
      <c r="O12" s="42"/>
      <c r="P12" s="42"/>
      <c r="S12" s="42"/>
    </row>
    <row r="13" spans="1:19" x14ac:dyDescent="0.2">
      <c r="A13" s="10" t="s">
        <v>241</v>
      </c>
      <c r="C13" s="26">
        <v>1600000000</v>
      </c>
      <c r="D13" s="26">
        <v>0</v>
      </c>
      <c r="E13" s="37">
        <v>1600000000</v>
      </c>
      <c r="F13" s="37">
        <v>375318000</v>
      </c>
      <c r="G13" s="37">
        <v>1975318000</v>
      </c>
      <c r="H13" s="26">
        <v>0</v>
      </c>
      <c r="I13" s="39">
        <v>315758156.66468906</v>
      </c>
      <c r="J13" s="39">
        <v>2291076156.6646891</v>
      </c>
      <c r="K13" s="40">
        <v>0.4238358673922713</v>
      </c>
      <c r="L13" s="41"/>
      <c r="O13" s="42"/>
      <c r="P13" s="42"/>
      <c r="S13" s="42"/>
    </row>
    <row r="14" spans="1:19" x14ac:dyDescent="0.2">
      <c r="A14" s="10" t="s">
        <v>246</v>
      </c>
      <c r="C14" s="26">
        <v>515000000</v>
      </c>
      <c r="D14" s="26">
        <v>0</v>
      </c>
      <c r="E14" s="37">
        <v>515000000</v>
      </c>
      <c r="F14" s="37">
        <v>120819000</v>
      </c>
      <c r="G14" s="37">
        <v>635819000</v>
      </c>
      <c r="H14" s="26">
        <v>0</v>
      </c>
      <c r="I14" s="39">
        <v>101636817.67309666</v>
      </c>
      <c r="J14" s="39">
        <v>737455817.67309666</v>
      </c>
      <c r="K14" s="40">
        <v>0.13642507047953117</v>
      </c>
      <c r="L14" s="41"/>
      <c r="O14" s="42"/>
      <c r="P14" s="42"/>
      <c r="S14" s="42"/>
    </row>
    <row r="15" spans="1:19" x14ac:dyDescent="0.2">
      <c r="A15" s="10" t="s">
        <v>247</v>
      </c>
      <c r="C15" s="26">
        <v>760000000</v>
      </c>
      <c r="D15" s="26">
        <v>0</v>
      </c>
      <c r="E15" s="37">
        <v>760000000</v>
      </c>
      <c r="F15" s="37">
        <v>178296000</v>
      </c>
      <c r="G15" s="37">
        <v>938296000</v>
      </c>
      <c r="H15" s="26">
        <v>0</v>
      </c>
      <c r="I15" s="39">
        <v>149988313.45932722</v>
      </c>
      <c r="J15" s="39">
        <v>1088284313.4593272</v>
      </c>
      <c r="K15" s="40">
        <v>0.20132631760086153</v>
      </c>
      <c r="L15" s="41"/>
      <c r="O15" s="42"/>
      <c r="P15" s="42"/>
      <c r="S15" s="42"/>
    </row>
    <row r="16" spans="1:19" hidden="1" x14ac:dyDescent="0.2">
      <c r="A16" s="10" t="s">
        <v>228</v>
      </c>
      <c r="C16" s="26">
        <v>0</v>
      </c>
      <c r="D16" s="26">
        <v>0</v>
      </c>
      <c r="E16" s="37">
        <v>0</v>
      </c>
      <c r="F16" s="37">
        <v>0</v>
      </c>
      <c r="G16" s="37">
        <v>0</v>
      </c>
      <c r="H16" s="26">
        <v>0</v>
      </c>
      <c r="I16" s="39">
        <v>0</v>
      </c>
      <c r="J16" s="39">
        <v>0</v>
      </c>
      <c r="K16" s="40">
        <v>0</v>
      </c>
      <c r="L16" s="41"/>
      <c r="O16" s="42"/>
      <c r="P16" s="42"/>
      <c r="S16" s="42"/>
    </row>
    <row r="17" spans="1:19" s="49" customFormat="1" x14ac:dyDescent="0.2">
      <c r="A17" s="43" t="s">
        <v>106</v>
      </c>
      <c r="B17" s="44"/>
      <c r="C17" s="45">
        <v>3775000000</v>
      </c>
      <c r="D17" s="46">
        <v>0</v>
      </c>
      <c r="E17" s="334">
        <v>3775000000</v>
      </c>
      <c r="F17" s="334">
        <v>885573000</v>
      </c>
      <c r="G17" s="334">
        <v>4660573000</v>
      </c>
      <c r="H17" s="46">
        <v>0</v>
      </c>
      <c r="I17" s="46">
        <v>745001027.42000031</v>
      </c>
      <c r="J17" s="46">
        <v>5405574027.4200001</v>
      </c>
      <c r="K17" s="47">
        <v>1</v>
      </c>
      <c r="L17" s="48"/>
      <c r="O17" s="48"/>
      <c r="P17" s="48"/>
      <c r="S17" s="50"/>
    </row>
    <row r="18" spans="1:19" x14ac:dyDescent="0.2">
      <c r="H18" s="51"/>
      <c r="I18" s="51"/>
      <c r="J18" s="51"/>
      <c r="K18" s="52"/>
    </row>
    <row r="19" spans="1:19" x14ac:dyDescent="0.2">
      <c r="A19" s="25" t="s">
        <v>107</v>
      </c>
      <c r="B19" s="7"/>
      <c r="C19" s="19"/>
      <c r="E19" s="7"/>
      <c r="G19" s="26"/>
      <c r="H19" s="9"/>
      <c r="I19" s="9"/>
      <c r="J19" s="9"/>
      <c r="K19" s="40"/>
      <c r="L19" s="7"/>
      <c r="M19" s="7"/>
    </row>
    <row r="20" spans="1:19" x14ac:dyDescent="0.2">
      <c r="A20" s="7"/>
      <c r="B20" s="7"/>
      <c r="C20" s="7"/>
      <c r="D20" s="7"/>
      <c r="E20" s="7"/>
      <c r="F20" s="25"/>
      <c r="G20" s="26"/>
      <c r="H20" s="9"/>
      <c r="I20" s="9"/>
      <c r="J20" s="9"/>
      <c r="K20" s="40"/>
      <c r="L20" s="7"/>
      <c r="M20" s="7"/>
    </row>
    <row r="21" spans="1:19" ht="38.25" x14ac:dyDescent="0.2">
      <c r="A21" s="32" t="s">
        <v>96</v>
      </c>
      <c r="B21" s="33"/>
      <c r="C21" s="34" t="s">
        <v>97</v>
      </c>
      <c r="D21" s="34" t="s">
        <v>98</v>
      </c>
      <c r="E21" s="34" t="s">
        <v>99</v>
      </c>
      <c r="F21" s="34" t="s">
        <v>100</v>
      </c>
      <c r="G21" s="34" t="s">
        <v>60</v>
      </c>
      <c r="H21" s="34" t="s">
        <v>101</v>
      </c>
      <c r="I21" s="34" t="s">
        <v>102</v>
      </c>
      <c r="J21" s="34" t="s">
        <v>103</v>
      </c>
      <c r="K21" s="53" t="s">
        <v>104</v>
      </c>
      <c r="L21" s="7"/>
      <c r="M21" s="30"/>
      <c r="N21" s="31"/>
      <c r="O21" s="30"/>
      <c r="P21" s="30"/>
      <c r="S21" s="30"/>
    </row>
    <row r="22" spans="1:19" hidden="1" x14ac:dyDescent="0.2">
      <c r="A22" s="35" t="s">
        <v>105</v>
      </c>
      <c r="C22" s="36">
        <v>0</v>
      </c>
      <c r="D22" s="36">
        <v>0</v>
      </c>
      <c r="E22" s="36">
        <v>0</v>
      </c>
      <c r="F22" s="55">
        <v>0</v>
      </c>
      <c r="G22" s="38">
        <v>0</v>
      </c>
      <c r="H22" s="38">
        <v>0</v>
      </c>
      <c r="I22" s="56">
        <v>0</v>
      </c>
      <c r="J22" s="39">
        <v>0</v>
      </c>
      <c r="K22" s="57">
        <v>0</v>
      </c>
      <c r="L22" s="41"/>
      <c r="O22" s="42"/>
      <c r="P22" s="42"/>
      <c r="S22" s="42"/>
    </row>
    <row r="23" spans="1:19" x14ac:dyDescent="0.2">
      <c r="A23" s="35" t="s">
        <v>234</v>
      </c>
      <c r="C23" s="36">
        <v>900000000</v>
      </c>
      <c r="D23" s="36">
        <v>0</v>
      </c>
      <c r="E23" s="36">
        <v>750000000</v>
      </c>
      <c r="F23" s="55">
        <v>176006786.89357919</v>
      </c>
      <c r="G23" s="26">
        <v>926006786.89357924</v>
      </c>
      <c r="H23" s="26">
        <v>56786.893579185446</v>
      </c>
      <c r="I23" s="56">
        <v>305583237.78888488</v>
      </c>
      <c r="J23" s="39">
        <v>1231590024.6824641</v>
      </c>
      <c r="K23" s="40">
        <v>0.23841274452733602</v>
      </c>
      <c r="L23" s="41"/>
      <c r="O23" s="42"/>
      <c r="P23" s="42"/>
      <c r="S23" s="42"/>
    </row>
    <row r="24" spans="1:19" x14ac:dyDescent="0.2">
      <c r="A24" s="10" t="s">
        <v>241</v>
      </c>
      <c r="C24" s="36">
        <v>1600000000</v>
      </c>
      <c r="D24" s="36">
        <v>0</v>
      </c>
      <c r="E24" s="36">
        <v>1600000000</v>
      </c>
      <c r="F24" s="55">
        <v>375418954.47747409</v>
      </c>
      <c r="G24" s="26">
        <v>1975418954.4774742</v>
      </c>
      <c r="H24" s="26">
        <v>100954.47747410747</v>
      </c>
      <c r="I24" s="56">
        <v>214027869.84323788</v>
      </c>
      <c r="J24" s="39">
        <v>2189446824.3207121</v>
      </c>
      <c r="K24" s="40">
        <v>0.4238358673922713</v>
      </c>
      <c r="L24" s="41"/>
      <c r="M24" s="55"/>
      <c r="O24" s="42"/>
      <c r="P24" s="42"/>
      <c r="S24" s="42"/>
    </row>
    <row r="25" spans="1:19" x14ac:dyDescent="0.2">
      <c r="A25" s="10" t="s">
        <v>246</v>
      </c>
      <c r="C25" s="36">
        <v>515000000</v>
      </c>
      <c r="D25" s="36">
        <v>0</v>
      </c>
      <c r="E25" s="36">
        <v>515000000</v>
      </c>
      <c r="F25" s="55">
        <v>120851494.72243698</v>
      </c>
      <c r="G25" s="26">
        <v>635851494.72243702</v>
      </c>
      <c r="H25" s="26">
        <v>32494.72243697834</v>
      </c>
      <c r="I25" s="56">
        <v>68891686.06808424</v>
      </c>
      <c r="J25" s="39">
        <v>704743180.79052126</v>
      </c>
      <c r="K25" s="40">
        <v>0.13642507047953117</v>
      </c>
      <c r="L25" s="41"/>
      <c r="M25" s="55"/>
      <c r="O25" s="42"/>
      <c r="P25" s="42"/>
      <c r="S25" s="42"/>
    </row>
    <row r="26" spans="1:19" x14ac:dyDescent="0.2">
      <c r="A26" s="10" t="s">
        <v>247</v>
      </c>
      <c r="C26" s="36">
        <v>760000000</v>
      </c>
      <c r="D26" s="36">
        <v>0</v>
      </c>
      <c r="E26" s="36">
        <v>760000000</v>
      </c>
      <c r="F26" s="55">
        <v>178343953.37680021</v>
      </c>
      <c r="G26" s="26">
        <v>938343953.37680018</v>
      </c>
      <c r="H26" s="26">
        <v>47953.37680020104</v>
      </c>
      <c r="I26" s="56">
        <v>101665400.79950297</v>
      </c>
      <c r="J26" s="39">
        <v>1040009354.1763031</v>
      </c>
      <c r="K26" s="40">
        <v>0.20132631760086153</v>
      </c>
      <c r="L26" s="41"/>
      <c r="M26" s="55"/>
      <c r="O26" s="42"/>
      <c r="P26" s="42"/>
      <c r="S26" s="42"/>
    </row>
    <row r="27" spans="1:19" hidden="1" x14ac:dyDescent="0.2">
      <c r="A27" s="10" t="s">
        <v>228</v>
      </c>
      <c r="C27" s="36">
        <v>0</v>
      </c>
      <c r="D27" s="36">
        <v>0</v>
      </c>
      <c r="E27" s="36">
        <v>0</v>
      </c>
      <c r="F27" s="55">
        <v>0</v>
      </c>
      <c r="G27" s="26">
        <v>0</v>
      </c>
      <c r="H27" s="26">
        <v>0</v>
      </c>
      <c r="I27" s="56">
        <v>0</v>
      </c>
      <c r="J27" s="39">
        <v>0</v>
      </c>
      <c r="K27" s="40">
        <v>0</v>
      </c>
      <c r="L27" s="41"/>
      <c r="O27" s="42"/>
      <c r="P27" s="42"/>
      <c r="S27" s="42"/>
    </row>
    <row r="28" spans="1:19" s="49" customFormat="1" x14ac:dyDescent="0.2">
      <c r="A28" s="43" t="s">
        <v>106</v>
      </c>
      <c r="B28" s="44"/>
      <c r="C28" s="58">
        <v>3775000000</v>
      </c>
      <c r="D28" s="58">
        <v>0</v>
      </c>
      <c r="E28" s="58">
        <v>3625000000</v>
      </c>
      <c r="F28" s="58">
        <v>850621189.47029042</v>
      </c>
      <c r="G28" s="58">
        <v>4475621189.4702911</v>
      </c>
      <c r="H28" s="46">
        <v>238189.47029047229</v>
      </c>
      <c r="I28" s="46">
        <v>690168194.49970996</v>
      </c>
      <c r="J28" s="46">
        <v>5165789383.9700003</v>
      </c>
      <c r="K28" s="478">
        <v>1</v>
      </c>
      <c r="L28" s="48"/>
      <c r="O28" s="48"/>
      <c r="P28" s="48"/>
      <c r="S28" s="50"/>
    </row>
    <row r="29" spans="1:19" x14ac:dyDescent="0.2">
      <c r="A29" s="60"/>
      <c r="B29" s="61"/>
      <c r="C29" s="36"/>
      <c r="D29" s="36"/>
      <c r="E29" s="36"/>
      <c r="F29" s="36"/>
      <c r="G29" s="36"/>
      <c r="H29" s="36"/>
      <c r="I29" s="36"/>
      <c r="J29" s="36"/>
      <c r="K29" s="62"/>
      <c r="L29" s="26"/>
      <c r="O29" s="26"/>
      <c r="P29" s="26"/>
      <c r="S29" s="54"/>
    </row>
    <row r="30" spans="1:19" x14ac:dyDescent="0.2">
      <c r="A30" s="60"/>
      <c r="B30" s="61"/>
      <c r="C30" s="36"/>
      <c r="D30" s="36"/>
      <c r="E30" s="36"/>
      <c r="F30" s="36"/>
      <c r="G30" s="36"/>
      <c r="H30" s="36"/>
      <c r="I30" s="36"/>
      <c r="J30" s="36"/>
      <c r="K30" s="62"/>
      <c r="L30" s="26"/>
      <c r="O30" s="26"/>
      <c r="P30" s="26"/>
      <c r="S30" s="54"/>
    </row>
    <row r="31" spans="1:19" x14ac:dyDescent="0.2">
      <c r="A31" s="25" t="s">
        <v>108</v>
      </c>
      <c r="B31" s="7"/>
      <c r="C31" s="26"/>
      <c r="D31" s="7"/>
      <c r="E31" s="26"/>
      <c r="F31" s="63"/>
      <c r="G31" s="25" t="s">
        <v>109</v>
      </c>
      <c r="H31" s="7"/>
      <c r="I31" s="7"/>
      <c r="J31" s="7"/>
      <c r="K31" s="9"/>
      <c r="L31" s="7"/>
      <c r="M31" s="7"/>
    </row>
    <row r="32" spans="1:19" x14ac:dyDescent="0.2">
      <c r="A32" s="19" t="s">
        <v>110</v>
      </c>
      <c r="B32" s="7"/>
      <c r="C32" s="26"/>
      <c r="D32" s="26">
        <v>6069061252.7799997</v>
      </c>
      <c r="E32" s="26"/>
      <c r="F32" s="64"/>
      <c r="G32" s="19" t="s">
        <v>111</v>
      </c>
      <c r="H32" s="7"/>
      <c r="I32" s="7"/>
      <c r="J32" s="37">
        <v>15598139.610000001</v>
      </c>
      <c r="K32" s="479"/>
      <c r="L32" s="63"/>
      <c r="M32" s="7"/>
    </row>
    <row r="33" spans="1:13" x14ac:dyDescent="0.2">
      <c r="A33" s="19" t="s">
        <v>112</v>
      </c>
      <c r="B33" s="7"/>
      <c r="C33" s="26"/>
      <c r="D33" s="26">
        <v>2040842322.74</v>
      </c>
      <c r="E33" s="26"/>
      <c r="F33" s="64"/>
      <c r="G33" s="66" t="s">
        <v>113</v>
      </c>
      <c r="H33" s="7"/>
      <c r="I33" s="7"/>
      <c r="J33" s="67">
        <v>17439715.530000001</v>
      </c>
      <c r="K33" s="7"/>
      <c r="L33" s="63"/>
      <c r="M33" s="7"/>
    </row>
    <row r="34" spans="1:13" x14ac:dyDescent="0.2">
      <c r="B34" s="66" t="s">
        <v>40</v>
      </c>
      <c r="C34" s="26"/>
      <c r="D34" s="67">
        <v>2040842322.74</v>
      </c>
      <c r="E34" s="26"/>
      <c r="F34" s="64"/>
      <c r="G34" s="66" t="s">
        <v>114</v>
      </c>
      <c r="J34" s="67">
        <v>-1875358.34</v>
      </c>
      <c r="K34" s="7"/>
      <c r="L34" s="63"/>
      <c r="M34" s="7"/>
    </row>
    <row r="35" spans="1:13" x14ac:dyDescent="0.2">
      <c r="B35" s="66" t="s">
        <v>115</v>
      </c>
      <c r="C35" s="26"/>
      <c r="D35" s="67">
        <v>0</v>
      </c>
      <c r="E35" s="26"/>
      <c r="F35" s="64"/>
      <c r="G35" s="66" t="s">
        <v>116</v>
      </c>
      <c r="H35" s="7"/>
      <c r="I35" s="7"/>
      <c r="J35" s="67">
        <v>0</v>
      </c>
      <c r="K35" s="4"/>
      <c r="L35" s="63"/>
      <c r="M35" s="7"/>
    </row>
    <row r="36" spans="1:13" x14ac:dyDescent="0.2">
      <c r="B36" s="66" t="s">
        <v>117</v>
      </c>
      <c r="C36" s="26"/>
      <c r="D36" s="67">
        <v>0</v>
      </c>
      <c r="E36" s="26"/>
      <c r="F36" s="64"/>
      <c r="G36" s="19" t="s">
        <v>118</v>
      </c>
      <c r="H36" s="7"/>
      <c r="I36" s="7"/>
      <c r="J36" s="26">
        <v>0</v>
      </c>
      <c r="K36" s="4"/>
      <c r="L36" s="63"/>
      <c r="M36" s="7"/>
    </row>
    <row r="37" spans="1:13" x14ac:dyDescent="0.2">
      <c r="A37" s="68" t="s">
        <v>119</v>
      </c>
      <c r="B37" s="7"/>
      <c r="C37" s="7"/>
      <c r="D37" s="26">
        <v>1828088183.6000001</v>
      </c>
      <c r="E37" s="26"/>
      <c r="F37" s="64"/>
      <c r="G37" s="19" t="s">
        <v>120</v>
      </c>
      <c r="H37" s="7"/>
      <c r="I37" s="7"/>
      <c r="J37" s="37">
        <v>33782.42</v>
      </c>
      <c r="K37" s="7"/>
      <c r="L37" s="63"/>
      <c r="M37" s="7"/>
    </row>
    <row r="38" spans="1:13" x14ac:dyDescent="0.2">
      <c r="A38" s="19" t="s">
        <v>121</v>
      </c>
      <c r="B38" s="7"/>
      <c r="C38" s="7"/>
      <c r="D38" s="26">
        <v>0</v>
      </c>
      <c r="E38" s="4"/>
      <c r="F38" s="354"/>
      <c r="G38" s="7"/>
      <c r="H38" s="7"/>
      <c r="I38" s="7"/>
      <c r="J38" s="7"/>
      <c r="K38" s="7"/>
      <c r="L38" s="63"/>
      <c r="M38" s="7"/>
    </row>
    <row r="39" spans="1:13" x14ac:dyDescent="0.2">
      <c r="A39" s="19" t="s">
        <v>122</v>
      </c>
      <c r="B39" s="7"/>
      <c r="C39" s="7"/>
      <c r="D39" s="26">
        <v>3580123</v>
      </c>
      <c r="E39" s="4"/>
      <c r="F39" s="354">
        <v>0</v>
      </c>
      <c r="G39" s="25" t="s">
        <v>123</v>
      </c>
      <c r="H39" s="7"/>
      <c r="I39" s="7"/>
      <c r="J39" s="7"/>
      <c r="K39" s="7"/>
      <c r="L39" s="63"/>
      <c r="M39" s="7"/>
    </row>
    <row r="40" spans="1:13" x14ac:dyDescent="0.2">
      <c r="A40" s="19" t="s">
        <v>124</v>
      </c>
      <c r="B40" s="7"/>
      <c r="C40" s="7"/>
      <c r="D40" s="26">
        <v>0</v>
      </c>
      <c r="E40" s="4"/>
      <c r="F40" s="354"/>
      <c r="G40" s="7" t="s">
        <v>111</v>
      </c>
      <c r="H40" s="7"/>
      <c r="I40" s="7"/>
      <c r="J40" s="37">
        <v>15598139.610000001</v>
      </c>
      <c r="K40" s="7"/>
      <c r="L40" s="63"/>
      <c r="M40" s="7"/>
    </row>
    <row r="41" spans="1:13" x14ac:dyDescent="0.2">
      <c r="A41" s="25" t="s">
        <v>125</v>
      </c>
      <c r="B41" s="27"/>
      <c r="C41" s="27"/>
      <c r="D41" s="58">
        <v>5852726990.6400003</v>
      </c>
      <c r="E41" s="480" t="s">
        <v>254</v>
      </c>
      <c r="F41" s="339">
        <v>5852726990.6400003</v>
      </c>
      <c r="G41" s="19" t="s">
        <v>144</v>
      </c>
      <c r="H41" s="7"/>
      <c r="I41" s="7"/>
      <c r="J41" s="63">
        <v>5285681705.6949997</v>
      </c>
      <c r="K41" s="7"/>
      <c r="L41" s="63"/>
      <c r="M41" s="7"/>
    </row>
    <row r="42" spans="1:13" x14ac:dyDescent="0.2">
      <c r="A42" s="10" t="s">
        <v>126</v>
      </c>
      <c r="B42" s="7"/>
      <c r="C42" s="7"/>
      <c r="D42" s="26">
        <v>-680602565.00999999</v>
      </c>
      <c r="E42" s="4"/>
      <c r="F42" s="354"/>
      <c r="G42" s="19" t="s">
        <v>127</v>
      </c>
      <c r="H42" s="7"/>
      <c r="I42" s="475"/>
      <c r="J42" s="70">
        <v>360</v>
      </c>
      <c r="K42" s="7"/>
      <c r="L42" s="63"/>
      <c r="M42" s="7"/>
    </row>
    <row r="43" spans="1:13" x14ac:dyDescent="0.2">
      <c r="A43" s="10" t="s">
        <v>128</v>
      </c>
      <c r="D43" s="26">
        <v>-6335041.6600000001</v>
      </c>
      <c r="E43" s="4"/>
      <c r="F43" s="355"/>
      <c r="G43" s="71" t="s">
        <v>129</v>
      </c>
      <c r="H43" s="71"/>
      <c r="I43" s="481"/>
      <c r="J43" s="71">
        <v>31</v>
      </c>
      <c r="L43" s="63"/>
      <c r="M43" s="7"/>
    </row>
    <row r="44" spans="1:13" x14ac:dyDescent="0.2">
      <c r="A44" s="49" t="s">
        <v>130</v>
      </c>
      <c r="D44" s="73">
        <v>5165789383.9700003</v>
      </c>
      <c r="E44" s="406"/>
      <c r="F44" s="355"/>
      <c r="G44" s="27" t="s">
        <v>131</v>
      </c>
      <c r="H44" s="27"/>
      <c r="I44" s="27"/>
      <c r="J44" s="74">
        <v>3.426988151753093E-2</v>
      </c>
      <c r="L44" s="63"/>
      <c r="M44" s="7"/>
    </row>
    <row r="45" spans="1:13" x14ac:dyDescent="0.2">
      <c r="B45" s="55"/>
      <c r="D45" s="406"/>
      <c r="E45" s="480"/>
      <c r="F45" s="63"/>
      <c r="G45" s="19" t="s">
        <v>132</v>
      </c>
      <c r="H45" s="7"/>
      <c r="I45" s="7"/>
      <c r="J45" s="75">
        <v>0.01</v>
      </c>
      <c r="L45" s="63"/>
      <c r="M45" s="7"/>
    </row>
    <row r="46" spans="1:13" x14ac:dyDescent="0.2">
      <c r="A46" s="19" t="s">
        <v>145</v>
      </c>
      <c r="B46" s="7"/>
      <c r="C46" s="7"/>
      <c r="D46" s="55">
        <v>5285681705.6949997</v>
      </c>
      <c r="E46" s="482"/>
      <c r="F46" s="63"/>
      <c r="L46" s="63"/>
      <c r="M46" s="7"/>
    </row>
    <row r="47" spans="1:13" x14ac:dyDescent="0.2">
      <c r="A47" s="19" t="s">
        <v>133</v>
      </c>
      <c r="B47" s="7"/>
      <c r="C47" s="7"/>
      <c r="D47" s="54">
        <v>0.38610768418785357</v>
      </c>
      <c r="E47" s="75"/>
      <c r="F47" s="63"/>
      <c r="L47" s="63"/>
      <c r="M47" s="7"/>
    </row>
    <row r="48" spans="1:13" x14ac:dyDescent="0.2">
      <c r="A48" s="19" t="s">
        <v>134</v>
      </c>
      <c r="B48" s="7"/>
      <c r="C48" s="7"/>
      <c r="D48" s="54">
        <v>0.43019009730000002</v>
      </c>
      <c r="E48" s="77"/>
      <c r="F48" s="63"/>
      <c r="G48" s="19" t="s">
        <v>135</v>
      </c>
      <c r="H48" s="19"/>
      <c r="I48" s="483"/>
      <c r="J48" s="79">
        <v>2.4269881517530928E-2</v>
      </c>
      <c r="K48" s="7"/>
      <c r="L48" s="484"/>
      <c r="M48" s="7"/>
    </row>
    <row r="49" spans="1:13" x14ac:dyDescent="0.2">
      <c r="A49" s="19" t="s">
        <v>136</v>
      </c>
      <c r="B49" s="7"/>
      <c r="C49" s="7"/>
      <c r="D49" s="54">
        <v>0.43983058050000001</v>
      </c>
      <c r="E49" s="77"/>
      <c r="F49" s="63"/>
      <c r="G49" s="35" t="s">
        <v>137</v>
      </c>
      <c r="H49" s="61"/>
      <c r="I49" s="61"/>
      <c r="J49" s="481">
        <v>1.6555136000000002E-2</v>
      </c>
      <c r="K49" s="485"/>
      <c r="L49" s="75"/>
      <c r="M49" s="7"/>
    </row>
    <row r="50" spans="1:13" x14ac:dyDescent="0.2">
      <c r="A50" s="19" t="s">
        <v>138</v>
      </c>
      <c r="B50" s="7"/>
      <c r="C50" s="7"/>
      <c r="D50" s="54">
        <v>0.41870945399595122</v>
      </c>
      <c r="E50" s="26"/>
      <c r="F50" s="63"/>
      <c r="G50" s="60" t="s">
        <v>139</v>
      </c>
      <c r="H50" s="82"/>
      <c r="I50" s="82"/>
      <c r="J50" s="83">
        <v>7.7147455175309264E-3</v>
      </c>
      <c r="L50" s="63"/>
      <c r="M50" s="7"/>
    </row>
    <row r="51" spans="1:13" x14ac:dyDescent="0.2">
      <c r="A51" s="7"/>
      <c r="B51" s="7"/>
      <c r="C51" s="7"/>
      <c r="D51" s="7"/>
      <c r="E51" s="75"/>
      <c r="F51" s="63"/>
      <c r="G51" s="31"/>
      <c r="H51" s="31"/>
      <c r="I51" s="31"/>
      <c r="L51" s="63"/>
      <c r="M51" s="7"/>
    </row>
    <row r="52" spans="1:13" x14ac:dyDescent="0.2">
      <c r="A52" s="19" t="s">
        <v>244</v>
      </c>
      <c r="B52" s="7"/>
      <c r="C52" s="7"/>
      <c r="D52" s="37">
        <v>504369422.23000002</v>
      </c>
      <c r="E52" s="480"/>
      <c r="F52" s="63"/>
      <c r="L52" s="7"/>
      <c r="M52" s="7"/>
    </row>
    <row r="53" spans="1:13" x14ac:dyDescent="0.2">
      <c r="A53" s="19" t="s">
        <v>245</v>
      </c>
      <c r="B53" s="7"/>
      <c r="C53" s="7"/>
      <c r="D53" s="84">
        <v>9.7636466518575563E-2</v>
      </c>
      <c r="E53" s="75"/>
      <c r="F53" s="63"/>
      <c r="G53" s="7"/>
      <c r="H53" s="7"/>
      <c r="I53" s="7"/>
      <c r="J53" s="7"/>
      <c r="K53" s="7"/>
      <c r="L53" s="7"/>
      <c r="M53" s="7"/>
    </row>
    <row r="54" spans="1:13" x14ac:dyDescent="0.2">
      <c r="E54" s="36"/>
      <c r="F54" s="63"/>
      <c r="L54" s="7"/>
      <c r="M54" s="7"/>
    </row>
    <row r="55" spans="1:13" x14ac:dyDescent="0.2">
      <c r="A55" s="19" t="s">
        <v>58</v>
      </c>
      <c r="B55" s="7"/>
      <c r="C55" s="7"/>
      <c r="D55" s="63">
        <v>325943.47999998927</v>
      </c>
      <c r="E55" s="36"/>
      <c r="F55" s="63"/>
      <c r="L55" s="7"/>
      <c r="M55" s="7"/>
    </row>
    <row r="56" spans="1:13" x14ac:dyDescent="0.2">
      <c r="A56" s="7"/>
      <c r="B56" s="7"/>
      <c r="C56" s="7"/>
      <c r="D56" s="7"/>
      <c r="E56" s="85"/>
      <c r="F56" s="63"/>
      <c r="L56" s="7"/>
      <c r="M56" s="7"/>
    </row>
    <row r="57" spans="1:13" x14ac:dyDescent="0.2">
      <c r="A57" s="19" t="s">
        <v>140</v>
      </c>
      <c r="B57" s="7"/>
      <c r="C57" s="7"/>
      <c r="D57" s="37">
        <v>0</v>
      </c>
      <c r="E57" s="7"/>
      <c r="F57" s="63"/>
      <c r="L57" s="7"/>
      <c r="M57" s="7"/>
    </row>
    <row r="58" spans="1:13" x14ac:dyDescent="0.2">
      <c r="A58" s="19" t="s">
        <v>141</v>
      </c>
      <c r="B58" s="61"/>
      <c r="C58" s="61"/>
      <c r="D58" s="86">
        <v>150000000</v>
      </c>
      <c r="E58" s="26"/>
      <c r="F58" s="63"/>
      <c r="L58" s="7"/>
      <c r="M58" s="7"/>
    </row>
    <row r="59" spans="1:13" x14ac:dyDescent="0.2">
      <c r="A59" s="19" t="s">
        <v>142</v>
      </c>
      <c r="B59" s="61"/>
      <c r="C59" s="61"/>
      <c r="D59" s="75">
        <v>0</v>
      </c>
      <c r="E59" s="26"/>
      <c r="F59" s="63"/>
      <c r="L59" s="7"/>
      <c r="M59" s="7"/>
    </row>
    <row r="60" spans="1:13" x14ac:dyDescent="0.2">
      <c r="A60" s="87"/>
      <c r="B60" s="61"/>
      <c r="C60" s="61"/>
      <c r="D60" s="61"/>
      <c r="E60" s="26"/>
      <c r="F60" s="63"/>
      <c r="L60" s="7"/>
      <c r="M60" s="7"/>
    </row>
    <row r="61" spans="1:13" x14ac:dyDescent="0.2">
      <c r="A61" s="25" t="s">
        <v>227</v>
      </c>
      <c r="B61" s="7"/>
      <c r="C61" s="7"/>
      <c r="D61" s="7"/>
      <c r="F61" s="63"/>
    </row>
    <row r="62" spans="1:13" x14ac:dyDescent="0.2">
      <c r="A62" s="19" t="s">
        <v>112</v>
      </c>
      <c r="B62" s="7"/>
      <c r="C62" s="7"/>
      <c r="D62" s="26">
        <v>2040842322.74</v>
      </c>
      <c r="F62" s="63"/>
    </row>
    <row r="63" spans="1:13" x14ac:dyDescent="0.2">
      <c r="A63" s="19" t="s">
        <v>111</v>
      </c>
      <c r="B63" s="7"/>
      <c r="C63" s="7"/>
      <c r="D63" s="26">
        <v>15598139.610000001</v>
      </c>
      <c r="F63" s="63"/>
    </row>
    <row r="64" spans="1:13" x14ac:dyDescent="0.2">
      <c r="A64" s="25" t="s">
        <v>143</v>
      </c>
      <c r="C64" s="27"/>
      <c r="D64" s="58">
        <v>2056440462.3499999</v>
      </c>
      <c r="F64" s="63"/>
    </row>
  </sheetData>
  <conditionalFormatting sqref="E41">
    <cfRule type="containsText" dxfId="17" priority="3" stopIfTrue="1" operator="containsText" text="Recon Error">
      <formula>NOT(ISERROR(SEARCH("Recon Error",E41)))</formula>
    </cfRule>
    <cfRule type="cellIs" dxfId="16" priority="4" stopIfTrue="1" operator="equal">
      <formula>"Recon Error: Activity &lt;&gt; Balance"</formula>
    </cfRule>
  </conditionalFormatting>
  <conditionalFormatting sqref="E44">
    <cfRule type="containsText" dxfId="15" priority="1" stopIfTrue="1" operator="containsText" text="Recon Error">
      <formula>NOT(ISERROR(SEARCH("Recon Error",E44)))</formula>
    </cfRule>
    <cfRule type="cellIs" dxfId="14" priority="2" stopIfTrue="1" operator="equal">
      <formula>"Recon Error: Activity &lt;&gt; Balance"</formula>
    </cfRule>
  </conditionalFormatting>
  <pageMargins left="0.7" right="0.7" top="0.75" bottom="0.75" header="0.3" footer="0.3"/>
  <pageSetup scale="5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zoomScale="80" zoomScaleNormal="80" workbookViewId="0">
      <selection activeCell="E36" sqref="E36"/>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248</v>
      </c>
      <c r="C1" s="442"/>
      <c r="D1" s="442"/>
      <c r="E1" s="442"/>
      <c r="F1" s="442"/>
      <c r="G1" s="442"/>
      <c r="H1" s="442"/>
      <c r="I1" s="442"/>
      <c r="J1" s="442"/>
      <c r="K1" s="442"/>
      <c r="P1" s="442"/>
    </row>
    <row r="2" spans="2:16" s="405" customFormat="1" ht="12.4" customHeight="1" x14ac:dyDescent="0.2">
      <c r="B2" s="442"/>
      <c r="C2" s="442"/>
      <c r="D2" s="442"/>
      <c r="E2" s="442"/>
      <c r="F2" s="442"/>
      <c r="G2" s="442"/>
      <c r="H2" s="442"/>
      <c r="I2" s="442"/>
      <c r="J2" s="442"/>
      <c r="K2" s="442"/>
      <c r="P2" s="442"/>
    </row>
    <row r="3" spans="2:16" s="405" customFormat="1" ht="12.4" customHeight="1" x14ac:dyDescent="0.2">
      <c r="B3" s="458" t="s">
        <v>149</v>
      </c>
      <c r="C3" s="457" t="s">
        <v>89</v>
      </c>
      <c r="D3" s="457" t="s">
        <v>90</v>
      </c>
      <c r="E3" s="456" t="s">
        <v>91</v>
      </c>
      <c r="F3" s="442"/>
      <c r="G3" s="442"/>
      <c r="H3" s="451" t="s">
        <v>150</v>
      </c>
      <c r="I3" s="450">
        <v>0.13642507047953117</v>
      </c>
      <c r="J3" s="455"/>
      <c r="K3" s="442"/>
    </row>
    <row r="4" spans="2:16" s="405" customFormat="1" x14ac:dyDescent="0.2">
      <c r="B4" s="454" t="s">
        <v>92</v>
      </c>
      <c r="C4" s="453">
        <v>42917</v>
      </c>
      <c r="D4" s="453">
        <v>42933</v>
      </c>
      <c r="E4" s="452">
        <v>42962</v>
      </c>
      <c r="F4" s="442"/>
      <c r="G4" s="442"/>
      <c r="H4" s="451" t="s">
        <v>151</v>
      </c>
      <c r="I4" s="450">
        <v>0.85980000000000001</v>
      </c>
      <c r="J4" s="442"/>
      <c r="K4" s="442"/>
    </row>
    <row r="5" spans="2:16" s="405" customFormat="1" ht="12.4" customHeight="1" x14ac:dyDescent="0.2">
      <c r="B5" s="449" t="s">
        <v>93</v>
      </c>
      <c r="C5" s="448">
        <v>42947</v>
      </c>
      <c r="D5" s="448">
        <v>42962</v>
      </c>
      <c r="E5" s="447"/>
      <c r="F5" s="442"/>
      <c r="G5" s="442"/>
      <c r="H5" s="442"/>
      <c r="I5" s="442"/>
      <c r="J5" s="442"/>
      <c r="K5" s="395"/>
    </row>
    <row r="6" spans="2:16" s="405" customFormat="1" ht="12.4" customHeight="1" x14ac:dyDescent="0.2">
      <c r="B6" s="446" t="s">
        <v>94</v>
      </c>
      <c r="C6" s="445">
        <v>29</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249</v>
      </c>
      <c r="G9" s="473" t="s">
        <v>155</v>
      </c>
      <c r="H9" s="473" t="s">
        <v>149</v>
      </c>
      <c r="I9" s="473" t="s">
        <v>149</v>
      </c>
    </row>
    <row r="10" spans="2:16" x14ac:dyDescent="0.2">
      <c r="F10" s="387"/>
      <c r="G10" s="440">
        <v>43570</v>
      </c>
      <c r="H10" s="440">
        <v>43374</v>
      </c>
      <c r="I10" s="368" t="s">
        <v>156</v>
      </c>
    </row>
    <row r="11" spans="2:16" x14ac:dyDescent="0.2">
      <c r="C11" s="363" t="s">
        <v>10</v>
      </c>
      <c r="E11" s="432">
        <v>515000000</v>
      </c>
      <c r="I11" s="368"/>
    </row>
    <row r="12" spans="2:16" x14ac:dyDescent="0.2">
      <c r="D12" s="486" t="s">
        <v>235</v>
      </c>
      <c r="E12" s="421">
        <v>515000000</v>
      </c>
      <c r="F12" s="440"/>
    </row>
    <row r="13" spans="2:16" x14ac:dyDescent="0.2">
      <c r="D13" s="353"/>
      <c r="E13" s="421"/>
      <c r="G13" s="439"/>
      <c r="H13" s="439"/>
      <c r="I13" s="439"/>
      <c r="J13" s="439"/>
    </row>
    <row r="14" spans="2:16" x14ac:dyDescent="0.2">
      <c r="B14" s="363" t="s">
        <v>157</v>
      </c>
      <c r="E14" s="422">
        <v>515000000</v>
      </c>
      <c r="H14" s="538" t="s">
        <v>162</v>
      </c>
      <c r="I14" s="538"/>
      <c r="J14" s="538"/>
    </row>
    <row r="15" spans="2:16" x14ac:dyDescent="0.2">
      <c r="B15" s="363" t="s">
        <v>158</v>
      </c>
      <c r="D15" s="437"/>
      <c r="E15" s="432">
        <v>120819000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32494.72243697834</v>
      </c>
      <c r="G18" s="363" t="s">
        <v>146</v>
      </c>
      <c r="H18" s="353" t="s">
        <v>3</v>
      </c>
      <c r="I18" s="422">
        <v>0</v>
      </c>
    </row>
    <row r="19" spans="2:10" x14ac:dyDescent="0.2">
      <c r="B19" s="387" t="s">
        <v>161</v>
      </c>
      <c r="C19" s="387"/>
      <c r="D19" s="435"/>
      <c r="E19" s="436">
        <v>635851494.72243702</v>
      </c>
    </row>
    <row r="20" spans="2:10" x14ac:dyDescent="0.2">
      <c r="B20" s="387"/>
      <c r="C20" s="387"/>
      <c r="D20" s="435"/>
      <c r="E20" s="434"/>
      <c r="H20" s="539" t="s">
        <v>169</v>
      </c>
      <c r="I20" s="539"/>
      <c r="J20" s="539"/>
    </row>
    <row r="21" spans="2:10" x14ac:dyDescent="0.2">
      <c r="B21" s="363" t="s">
        <v>60</v>
      </c>
      <c r="D21" s="401"/>
      <c r="E21" s="432">
        <v>635851494.72243702</v>
      </c>
      <c r="F21" s="390"/>
      <c r="H21" s="353" t="s">
        <v>236</v>
      </c>
      <c r="I21" s="433">
        <v>29</v>
      </c>
    </row>
    <row r="22" spans="2:10" x14ac:dyDescent="0.2">
      <c r="B22" s="363" t="s">
        <v>102</v>
      </c>
      <c r="E22" s="432">
        <v>68891686.06808424</v>
      </c>
      <c r="F22" s="431"/>
      <c r="H22" s="353" t="s">
        <v>237</v>
      </c>
      <c r="I22" s="427">
        <v>1.22556E-2</v>
      </c>
    </row>
    <row r="23" spans="2:10" x14ac:dyDescent="0.2">
      <c r="E23" s="430"/>
      <c r="F23" s="428"/>
      <c r="H23" s="353" t="s">
        <v>238</v>
      </c>
      <c r="I23" s="427">
        <v>3.0999999999999999E-3</v>
      </c>
    </row>
    <row r="24" spans="2:10" x14ac:dyDescent="0.2">
      <c r="B24" s="387" t="s">
        <v>164</v>
      </c>
      <c r="C24" s="387"/>
      <c r="D24" s="387"/>
      <c r="E24" s="429">
        <v>704743180.79052126</v>
      </c>
      <c r="F24" s="428"/>
      <c r="H24" s="353"/>
      <c r="I24" s="427">
        <v>1.53556E-2</v>
      </c>
    </row>
    <row r="25" spans="2:10" x14ac:dyDescent="0.2">
      <c r="E25" s="390"/>
      <c r="F25" s="365"/>
      <c r="H25" s="353"/>
    </row>
    <row r="26" spans="2:10" x14ac:dyDescent="0.2">
      <c r="B26" s="363" t="s">
        <v>166</v>
      </c>
      <c r="E26" s="390">
        <v>1.3684333607582937</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260</v>
      </c>
      <c r="I30" s="422">
        <v>637044.13</v>
      </c>
      <c r="J30" s="420">
        <v>0.63704413000000004</v>
      </c>
    </row>
    <row r="31" spans="2:10" x14ac:dyDescent="0.2">
      <c r="F31" s="380"/>
      <c r="G31" s="386"/>
      <c r="H31" s="353" t="s">
        <v>261</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0.63704413000000004</v>
      </c>
    </row>
    <row r="34" spans="2:12" x14ac:dyDescent="0.2">
      <c r="B34" s="363" t="s">
        <v>171</v>
      </c>
      <c r="E34" s="379">
        <v>6069061252.7799997</v>
      </c>
      <c r="F34" s="404"/>
      <c r="G34" s="365"/>
      <c r="K34" s="390">
        <v>1.53556E-2</v>
      </c>
    </row>
    <row r="35" spans="2:12" x14ac:dyDescent="0.2">
      <c r="B35" s="363" t="s">
        <v>112</v>
      </c>
      <c r="E35" s="396">
        <v>-2040842322.74</v>
      </c>
      <c r="F35" s="404"/>
      <c r="G35" s="365"/>
      <c r="H35" s="353"/>
      <c r="I35" s="460"/>
      <c r="J35" s="460"/>
    </row>
    <row r="36" spans="2:12" x14ac:dyDescent="0.2">
      <c r="B36" s="363" t="s">
        <v>119</v>
      </c>
      <c r="E36" s="396">
        <v>1828088183.6000001</v>
      </c>
      <c r="F36" s="404"/>
      <c r="G36" s="365"/>
      <c r="H36" s="353"/>
      <c r="I36" s="461"/>
      <c r="J36" s="462"/>
    </row>
    <row r="37" spans="2:12" x14ac:dyDescent="0.2">
      <c r="B37" s="417" t="s">
        <v>121</v>
      </c>
      <c r="E37" s="396">
        <v>0</v>
      </c>
      <c r="F37" s="404"/>
      <c r="G37" s="365"/>
      <c r="H37" s="353"/>
      <c r="I37" s="463"/>
      <c r="J37" s="462"/>
    </row>
    <row r="38" spans="2:12" x14ac:dyDescent="0.2">
      <c r="B38" s="417" t="s">
        <v>122</v>
      </c>
      <c r="E38" s="396">
        <v>-3580123</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413">
        <v>637044.13</v>
      </c>
      <c r="K40" s="408"/>
    </row>
    <row r="41" spans="2:12" x14ac:dyDescent="0.2">
      <c r="B41" s="412" t="s">
        <v>179</v>
      </c>
      <c r="C41" s="412"/>
      <c r="D41" s="412"/>
      <c r="E41" s="411">
        <v>0</v>
      </c>
      <c r="F41" s="404"/>
      <c r="G41" s="365"/>
      <c r="H41" s="410" t="s">
        <v>132</v>
      </c>
      <c r="I41" s="409">
        <v>529849.17000000004</v>
      </c>
      <c r="K41" s="408"/>
    </row>
    <row r="42" spans="2:12" x14ac:dyDescent="0.2">
      <c r="B42" s="405" t="s">
        <v>126</v>
      </c>
      <c r="C42" s="387"/>
      <c r="D42" s="387"/>
      <c r="E42" s="396">
        <v>-680602565.00999999</v>
      </c>
      <c r="F42" s="404"/>
      <c r="G42" s="407"/>
      <c r="H42" s="363" t="s">
        <v>182</v>
      </c>
      <c r="I42" s="406">
        <v>662741.57879455388</v>
      </c>
      <c r="K42" s="387"/>
      <c r="L42" s="387"/>
    </row>
    <row r="43" spans="2:12" x14ac:dyDescent="0.2">
      <c r="B43" s="405" t="s">
        <v>180</v>
      </c>
      <c r="E43" s="396">
        <v>-6335041.6600000001</v>
      </c>
      <c r="F43" s="404"/>
      <c r="G43" s="365"/>
    </row>
    <row r="44" spans="2:12" x14ac:dyDescent="0.2">
      <c r="B44" s="387" t="s">
        <v>3</v>
      </c>
      <c r="C44" s="387"/>
      <c r="D44" s="387"/>
      <c r="E44" s="403">
        <v>5165789383.9700003</v>
      </c>
      <c r="F44" s="402" t="s">
        <v>146</v>
      </c>
      <c r="G44" s="365"/>
    </row>
    <row r="45" spans="2:12" x14ac:dyDescent="0.2">
      <c r="E45" s="399"/>
      <c r="F45" s="399"/>
      <c r="G45" s="399"/>
    </row>
    <row r="46" spans="2:12" x14ac:dyDescent="0.2">
      <c r="B46" s="371" t="s">
        <v>183</v>
      </c>
      <c r="E46" s="401">
        <v>0.13642507047953117</v>
      </c>
      <c r="F46" s="400"/>
      <c r="G46" s="399"/>
      <c r="H46" s="473" t="s">
        <v>185</v>
      </c>
      <c r="I46" s="473"/>
      <c r="J46" s="473"/>
    </row>
    <row r="47" spans="2:12" x14ac:dyDescent="0.2">
      <c r="E47" s="372"/>
      <c r="G47" s="372"/>
      <c r="K47" s="393"/>
      <c r="L47" s="393"/>
    </row>
    <row r="48" spans="2:12" x14ac:dyDescent="0.2">
      <c r="B48" s="363" t="s">
        <v>184</v>
      </c>
      <c r="E48" s="397">
        <v>5285681705.6949997</v>
      </c>
      <c r="G48" s="396"/>
      <c r="H48" s="353" t="s">
        <v>186</v>
      </c>
      <c r="I48" s="389">
        <v>2575000</v>
      </c>
      <c r="K48" s="393"/>
      <c r="L48" s="393"/>
    </row>
    <row r="49" spans="2:14" x14ac:dyDescent="0.2">
      <c r="B49" s="395" t="s">
        <v>133</v>
      </c>
      <c r="E49" s="390">
        <v>0.38610768418785357</v>
      </c>
      <c r="H49" s="353" t="s">
        <v>188</v>
      </c>
      <c r="I49" s="394">
        <v>2575000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15598139.610000001</v>
      </c>
      <c r="F56" s="378"/>
      <c r="I56" s="377" t="s">
        <v>210</v>
      </c>
      <c r="J56" s="377" t="s">
        <v>173</v>
      </c>
      <c r="M56" s="376"/>
    </row>
    <row r="57" spans="2:14" x14ac:dyDescent="0.2">
      <c r="B57" s="363" t="s">
        <v>190</v>
      </c>
      <c r="E57" s="375">
        <v>0</v>
      </c>
      <c r="F57" s="375"/>
      <c r="H57" s="368" t="s">
        <v>243</v>
      </c>
      <c r="I57" s="374">
        <v>0.10199999999999999</v>
      </c>
      <c r="J57" s="373">
        <v>7.8692616151864649E-3</v>
      </c>
    </row>
    <row r="58" spans="2:14" x14ac:dyDescent="0.2">
      <c r="B58" s="363" t="s">
        <v>118</v>
      </c>
      <c r="E58" s="372">
        <v>0</v>
      </c>
      <c r="F58" s="371"/>
    </row>
    <row r="59" spans="2:14" x14ac:dyDescent="0.2">
      <c r="B59" s="363" t="s">
        <v>191</v>
      </c>
      <c r="E59" s="370">
        <v>15598139.610000001</v>
      </c>
      <c r="F59" s="369"/>
      <c r="H59" s="368" t="s">
        <v>211</v>
      </c>
      <c r="I59" s="367" t="s">
        <v>225</v>
      </c>
      <c r="J59" s="366"/>
    </row>
    <row r="60" spans="2:14" x14ac:dyDescent="0.2">
      <c r="F60" s="365"/>
    </row>
    <row r="61" spans="2:14" x14ac:dyDescent="0.2">
      <c r="H61" s="540" t="s">
        <v>253</v>
      </c>
      <c r="I61" s="540"/>
      <c r="J61" s="373">
        <v>0.19039122606888528</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13" priority="1" operator="equal">
      <formula>"FAIL"</formula>
    </cfRule>
  </conditionalFormatting>
  <pageMargins left="0.5" right="0.5" top="0.5" bottom="0.5" header="0.5" footer="0.5"/>
  <pageSetup scale="7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zoomScale="80" zoomScaleNormal="80" workbookViewId="0">
      <selection activeCell="D53" sqref="D53"/>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250</v>
      </c>
      <c r="C1" s="442"/>
      <c r="D1" s="442"/>
      <c r="E1" s="442"/>
      <c r="F1" s="442"/>
      <c r="G1" s="442"/>
      <c r="H1" s="442"/>
      <c r="I1" s="442"/>
      <c r="J1" s="442"/>
      <c r="K1" s="442"/>
      <c r="P1" s="442"/>
    </row>
    <row r="2" spans="2:16" s="405" customFormat="1" ht="12.4" customHeight="1" x14ac:dyDescent="0.2">
      <c r="B2" s="442"/>
      <c r="C2" s="442"/>
      <c r="D2" s="442"/>
      <c r="E2" s="442"/>
      <c r="F2" s="442"/>
      <c r="G2" s="442"/>
      <c r="H2" s="442"/>
      <c r="I2" s="442"/>
      <c r="J2" s="442"/>
      <c r="K2" s="442"/>
      <c r="P2" s="442"/>
    </row>
    <row r="3" spans="2:16" s="405" customFormat="1" ht="12.4" customHeight="1" x14ac:dyDescent="0.2">
      <c r="B3" s="458" t="s">
        <v>149</v>
      </c>
      <c r="C3" s="457" t="s">
        <v>89</v>
      </c>
      <c r="D3" s="457" t="s">
        <v>90</v>
      </c>
      <c r="E3" s="456" t="s">
        <v>91</v>
      </c>
      <c r="F3" s="442"/>
      <c r="G3" s="442"/>
      <c r="H3" s="451" t="s">
        <v>150</v>
      </c>
      <c r="I3" s="450">
        <v>0.20132631760086153</v>
      </c>
      <c r="J3" s="455"/>
      <c r="K3" s="442"/>
    </row>
    <row r="4" spans="2:16" s="405" customFormat="1" x14ac:dyDescent="0.2">
      <c r="B4" s="454" t="s">
        <v>92</v>
      </c>
      <c r="C4" s="453">
        <v>42917</v>
      </c>
      <c r="D4" s="453">
        <v>42933</v>
      </c>
      <c r="E4" s="452">
        <v>42962</v>
      </c>
      <c r="F4" s="442"/>
      <c r="G4" s="442"/>
      <c r="H4" s="451" t="s">
        <v>151</v>
      </c>
      <c r="I4" s="450">
        <v>0.85980000000000001</v>
      </c>
      <c r="J4" s="442"/>
      <c r="K4" s="442"/>
    </row>
    <row r="5" spans="2:16" s="405" customFormat="1" ht="12.4" customHeight="1" x14ac:dyDescent="0.2">
      <c r="B5" s="449" t="s">
        <v>93</v>
      </c>
      <c r="C5" s="448">
        <v>42947</v>
      </c>
      <c r="D5" s="448">
        <v>42962</v>
      </c>
      <c r="E5" s="447"/>
      <c r="F5" s="442"/>
      <c r="G5" s="442"/>
      <c r="H5" s="442"/>
      <c r="I5" s="442"/>
      <c r="J5" s="442"/>
      <c r="K5" s="395"/>
    </row>
    <row r="6" spans="2:16" s="405" customFormat="1" ht="12.4" customHeight="1" x14ac:dyDescent="0.2">
      <c r="B6" s="446" t="s">
        <v>94</v>
      </c>
      <c r="C6" s="445">
        <v>29</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251</v>
      </c>
      <c r="G9" s="473" t="s">
        <v>155</v>
      </c>
      <c r="H9" s="473" t="s">
        <v>149</v>
      </c>
      <c r="I9" s="473" t="s">
        <v>149</v>
      </c>
    </row>
    <row r="10" spans="2:16" x14ac:dyDescent="0.2">
      <c r="F10" s="387"/>
      <c r="G10" s="440">
        <v>43633</v>
      </c>
      <c r="H10" s="440">
        <v>43435</v>
      </c>
      <c r="I10" s="368" t="s">
        <v>156</v>
      </c>
    </row>
    <row r="11" spans="2:16" x14ac:dyDescent="0.2">
      <c r="C11" s="363" t="s">
        <v>10</v>
      </c>
      <c r="E11" s="432">
        <v>760000000</v>
      </c>
      <c r="I11" s="368"/>
    </row>
    <row r="12" spans="2:16" x14ac:dyDescent="0.2">
      <c r="D12" s="353"/>
      <c r="E12" s="421">
        <v>760000000</v>
      </c>
      <c r="F12" s="440"/>
    </row>
    <row r="13" spans="2:16" x14ac:dyDescent="0.2">
      <c r="D13" s="353"/>
      <c r="E13" s="421"/>
      <c r="G13" s="439"/>
      <c r="H13" s="439"/>
      <c r="I13" s="439"/>
      <c r="J13" s="439"/>
    </row>
    <row r="14" spans="2:16" x14ac:dyDescent="0.2">
      <c r="B14" s="363" t="s">
        <v>157</v>
      </c>
      <c r="E14" s="422">
        <v>760000000</v>
      </c>
      <c r="H14" s="538" t="s">
        <v>162</v>
      </c>
      <c r="I14" s="538"/>
      <c r="J14" s="538"/>
    </row>
    <row r="15" spans="2:16" x14ac:dyDescent="0.2">
      <c r="B15" s="363" t="s">
        <v>158</v>
      </c>
      <c r="D15" s="437"/>
      <c r="E15" s="432">
        <v>178296000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47953.37680020104</v>
      </c>
      <c r="G18" s="363" t="s">
        <v>146</v>
      </c>
      <c r="H18" s="353" t="s">
        <v>3</v>
      </c>
      <c r="I18" s="422">
        <v>0</v>
      </c>
    </row>
    <row r="19" spans="2:10" x14ac:dyDescent="0.2">
      <c r="B19" s="387" t="s">
        <v>161</v>
      </c>
      <c r="C19" s="387"/>
      <c r="D19" s="435"/>
      <c r="E19" s="436">
        <v>938343953.37680018</v>
      </c>
    </row>
    <row r="20" spans="2:10" x14ac:dyDescent="0.2">
      <c r="B20" s="387"/>
      <c r="C20" s="387"/>
      <c r="D20" s="435"/>
      <c r="E20" s="434"/>
      <c r="H20" s="539" t="s">
        <v>169</v>
      </c>
      <c r="I20" s="539"/>
      <c r="J20" s="539"/>
    </row>
    <row r="21" spans="2:10" x14ac:dyDescent="0.2">
      <c r="B21" s="363" t="s">
        <v>60</v>
      </c>
      <c r="D21" s="401"/>
      <c r="E21" s="432">
        <v>938343953.37680018</v>
      </c>
      <c r="F21" s="390"/>
      <c r="H21" s="353" t="s">
        <v>94</v>
      </c>
      <c r="I21" s="433">
        <v>29</v>
      </c>
    </row>
    <row r="22" spans="2:10" x14ac:dyDescent="0.2">
      <c r="B22" s="363" t="s">
        <v>102</v>
      </c>
      <c r="E22" s="432">
        <v>101665400.79950297</v>
      </c>
      <c r="F22" s="431"/>
      <c r="H22" s="353" t="s">
        <v>148</v>
      </c>
      <c r="I22" s="427">
        <v>1.22556E-2</v>
      </c>
    </row>
    <row r="23" spans="2:10" x14ac:dyDescent="0.2">
      <c r="E23" s="430"/>
      <c r="F23" s="428"/>
      <c r="H23" s="353" t="s">
        <v>172</v>
      </c>
      <c r="I23" s="427">
        <v>4.3E-3</v>
      </c>
    </row>
    <row r="24" spans="2:10" x14ac:dyDescent="0.2">
      <c r="B24" s="387" t="s">
        <v>164</v>
      </c>
      <c r="C24" s="387"/>
      <c r="D24" s="387"/>
      <c r="E24" s="429">
        <v>1040009354.1763031</v>
      </c>
      <c r="F24" s="428"/>
      <c r="H24" s="353"/>
      <c r="I24" s="427">
        <v>1.65556E-2</v>
      </c>
    </row>
    <row r="25" spans="2:10" x14ac:dyDescent="0.2">
      <c r="E25" s="390"/>
      <c r="F25" s="365"/>
      <c r="H25" s="353"/>
    </row>
    <row r="26" spans="2:10" x14ac:dyDescent="0.2">
      <c r="B26" s="363" t="s">
        <v>166</v>
      </c>
      <c r="E26" s="390">
        <v>1.3684333607582937</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175</v>
      </c>
      <c r="I30" s="422">
        <v>1013570.62</v>
      </c>
      <c r="J30" s="420">
        <v>1.0135706200000001</v>
      </c>
    </row>
    <row r="31" spans="2:10" x14ac:dyDescent="0.2">
      <c r="F31" s="380"/>
      <c r="G31" s="386"/>
      <c r="H31" s="353" t="s">
        <v>176</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1.0135706200000001</v>
      </c>
    </row>
    <row r="34" spans="2:12" x14ac:dyDescent="0.2">
      <c r="B34" s="363" t="s">
        <v>171</v>
      </c>
      <c r="E34" s="379">
        <v>6069061252.7799997</v>
      </c>
      <c r="F34" s="404"/>
      <c r="G34" s="365"/>
      <c r="K34" s="390">
        <v>1.65556E-2</v>
      </c>
    </row>
    <row r="35" spans="2:12" x14ac:dyDescent="0.2">
      <c r="B35" s="363" t="s">
        <v>112</v>
      </c>
      <c r="E35" s="396">
        <v>-2040842322.74</v>
      </c>
      <c r="F35" s="404"/>
      <c r="G35" s="365"/>
      <c r="H35" s="353"/>
      <c r="I35" s="460"/>
      <c r="J35" s="460"/>
    </row>
    <row r="36" spans="2:12" x14ac:dyDescent="0.2">
      <c r="B36" s="363" t="s">
        <v>119</v>
      </c>
      <c r="E36" s="396">
        <v>1828088183.6000001</v>
      </c>
      <c r="F36" s="404"/>
      <c r="G36" s="365"/>
      <c r="H36" s="353"/>
      <c r="I36" s="461"/>
      <c r="J36" s="462"/>
    </row>
    <row r="37" spans="2:12" x14ac:dyDescent="0.2">
      <c r="B37" s="417" t="s">
        <v>121</v>
      </c>
      <c r="E37" s="396">
        <v>0</v>
      </c>
      <c r="F37" s="404"/>
      <c r="G37" s="365"/>
      <c r="H37" s="353"/>
      <c r="I37" s="463"/>
      <c r="J37" s="462"/>
    </row>
    <row r="38" spans="2:12" x14ac:dyDescent="0.2">
      <c r="B38" s="417" t="s">
        <v>122</v>
      </c>
      <c r="E38" s="396">
        <v>-3580123</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413">
        <v>1013570.62</v>
      </c>
      <c r="K40" s="408"/>
    </row>
    <row r="41" spans="2:12" x14ac:dyDescent="0.2">
      <c r="B41" s="412" t="s">
        <v>179</v>
      </c>
      <c r="C41" s="412"/>
      <c r="D41" s="412"/>
      <c r="E41" s="411">
        <v>0</v>
      </c>
      <c r="F41" s="404"/>
      <c r="G41" s="365"/>
      <c r="H41" s="410" t="s">
        <v>132</v>
      </c>
      <c r="I41" s="409">
        <v>781913.33</v>
      </c>
      <c r="K41" s="408"/>
    </row>
    <row r="42" spans="2:12" x14ac:dyDescent="0.2">
      <c r="B42" s="405" t="s">
        <v>126</v>
      </c>
      <c r="C42" s="387"/>
      <c r="D42" s="387"/>
      <c r="E42" s="396">
        <v>-680602565.00999999</v>
      </c>
      <c r="F42" s="404"/>
      <c r="G42" s="407"/>
      <c r="H42" s="363" t="s">
        <v>182</v>
      </c>
      <c r="I42" s="406">
        <v>904559.75462885643</v>
      </c>
      <c r="K42" s="387"/>
      <c r="L42" s="387"/>
    </row>
    <row r="43" spans="2:12" x14ac:dyDescent="0.2">
      <c r="B43" s="405" t="s">
        <v>180</v>
      </c>
      <c r="E43" s="396">
        <v>-6335041.6600000001</v>
      </c>
      <c r="F43" s="404"/>
      <c r="G43" s="365"/>
    </row>
    <row r="44" spans="2:12" x14ac:dyDescent="0.2">
      <c r="B44" s="387" t="s">
        <v>3</v>
      </c>
      <c r="C44" s="387"/>
      <c r="D44" s="387"/>
      <c r="E44" s="403">
        <v>5165789383.9700003</v>
      </c>
      <c r="F44" s="402" t="s">
        <v>146</v>
      </c>
      <c r="G44" s="365"/>
    </row>
    <row r="45" spans="2:12" x14ac:dyDescent="0.2">
      <c r="E45" s="399"/>
      <c r="F45" s="399"/>
      <c r="G45" s="399"/>
    </row>
    <row r="46" spans="2:12" x14ac:dyDescent="0.2">
      <c r="B46" s="371" t="s">
        <v>183</v>
      </c>
      <c r="E46" s="401">
        <v>0.20132631760086153</v>
      </c>
      <c r="F46" s="400"/>
      <c r="G46" s="399"/>
      <c r="H46" s="473" t="s">
        <v>185</v>
      </c>
      <c r="I46" s="473"/>
      <c r="J46" s="473"/>
    </row>
    <row r="47" spans="2:12" x14ac:dyDescent="0.2">
      <c r="E47" s="372"/>
      <c r="G47" s="372"/>
      <c r="K47" s="393"/>
      <c r="L47" s="393"/>
    </row>
    <row r="48" spans="2:12" x14ac:dyDescent="0.2">
      <c r="B48" s="363" t="s">
        <v>184</v>
      </c>
      <c r="E48" s="397">
        <v>5285681705.6949997</v>
      </c>
      <c r="G48" s="396"/>
      <c r="H48" s="353" t="s">
        <v>186</v>
      </c>
      <c r="I48" s="389">
        <v>3800000</v>
      </c>
      <c r="K48" s="393"/>
      <c r="L48" s="393"/>
    </row>
    <row r="49" spans="2:14" x14ac:dyDescent="0.2">
      <c r="B49" s="395" t="s">
        <v>133</v>
      </c>
      <c r="E49" s="390">
        <v>0.38610768418785357</v>
      </c>
      <c r="H49" s="353" t="s">
        <v>188</v>
      </c>
      <c r="I49" s="394">
        <v>3800000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15598139.610000001</v>
      </c>
      <c r="F56" s="378"/>
      <c r="I56" s="377" t="s">
        <v>210</v>
      </c>
      <c r="J56" s="377" t="s">
        <v>173</v>
      </c>
      <c r="M56" s="376"/>
    </row>
    <row r="57" spans="2:14" x14ac:dyDescent="0.2">
      <c r="B57" s="363" t="s">
        <v>190</v>
      </c>
      <c r="E57" s="375">
        <v>0</v>
      </c>
      <c r="F57" s="375"/>
      <c r="H57" s="368" t="s">
        <v>243</v>
      </c>
      <c r="I57" s="374">
        <v>0.10199999999999999</v>
      </c>
      <c r="J57" s="373">
        <v>7.8692616151864649E-3</v>
      </c>
    </row>
    <row r="58" spans="2:14" x14ac:dyDescent="0.2">
      <c r="B58" s="363" t="s">
        <v>118</v>
      </c>
      <c r="E58" s="372">
        <v>0</v>
      </c>
      <c r="F58" s="371"/>
    </row>
    <row r="59" spans="2:14" x14ac:dyDescent="0.2">
      <c r="B59" s="363" t="s">
        <v>191</v>
      </c>
      <c r="E59" s="370">
        <v>15598139.610000001</v>
      </c>
      <c r="F59" s="369"/>
      <c r="H59" s="368" t="s">
        <v>211</v>
      </c>
      <c r="I59" s="367" t="s">
        <v>225</v>
      </c>
      <c r="J59" s="366"/>
    </row>
    <row r="60" spans="2:14" x14ac:dyDescent="0.2">
      <c r="F60" s="365"/>
    </row>
    <row r="61" spans="2:14" x14ac:dyDescent="0.2">
      <c r="H61" s="540" t="s">
        <v>253</v>
      </c>
      <c r="I61" s="540"/>
      <c r="J61" s="373">
        <v>0.19039122606888528</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12" priority="1" operator="equal">
      <formula>"FAIL"</formula>
    </cfRule>
  </conditionalFormatting>
  <pageMargins left="0.5" right="0.5" top="0.5" bottom="0.5" header="0.5" footer="0.5"/>
  <pageSetup scale="7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showOutlineSymbols="0" zoomScaleNormal="100" workbookViewId="0">
      <pane ySplit="6" topLeftCell="A7" activePane="bottomLeft" state="frozen"/>
      <selection activeCell="E39" sqref="E39"/>
      <selection pane="bottomLeft" activeCell="C14" sqref="C14"/>
    </sheetView>
  </sheetViews>
  <sheetFormatPr defaultColWidth="19.85546875" defaultRowHeight="12.75" x14ac:dyDescent="0.2"/>
  <cols>
    <col min="1" max="16384" width="19.85546875" style="405"/>
  </cols>
  <sheetData>
    <row r="1" spans="1:15" x14ac:dyDescent="0.2">
      <c r="A1" s="459" t="s">
        <v>87</v>
      </c>
      <c r="B1" s="442"/>
      <c r="C1" s="442"/>
      <c r="D1" s="442"/>
      <c r="I1" s="442"/>
      <c r="J1" s="442"/>
      <c r="K1" s="442"/>
    </row>
    <row r="2" spans="1:15" ht="12.4" customHeight="1" x14ac:dyDescent="0.2">
      <c r="A2" s="442"/>
      <c r="B2" s="442"/>
      <c r="C2" s="442"/>
      <c r="D2" s="442"/>
      <c r="G2" s="488"/>
      <c r="H2" s="488"/>
      <c r="I2" s="489"/>
      <c r="J2" s="489"/>
      <c r="K2" s="489"/>
      <c r="L2" s="488"/>
      <c r="M2" s="488"/>
    </row>
    <row r="3" spans="1:15" ht="12.4" customHeight="1" x14ac:dyDescent="0.2">
      <c r="A3" s="458" t="s">
        <v>149</v>
      </c>
      <c r="B3" s="457" t="s">
        <v>89</v>
      </c>
      <c r="C3" s="457" t="s">
        <v>90</v>
      </c>
      <c r="D3" s="456" t="s">
        <v>91</v>
      </c>
      <c r="G3" s="488"/>
      <c r="H3" s="488"/>
      <c r="I3" s="490"/>
      <c r="J3" s="490"/>
      <c r="K3" s="490"/>
      <c r="L3" s="488"/>
      <c r="M3" s="488"/>
    </row>
    <row r="4" spans="1:15" ht="12.4" customHeight="1" x14ac:dyDescent="0.2">
      <c r="A4" s="491" t="s">
        <v>92</v>
      </c>
      <c r="B4" s="492">
        <v>42917</v>
      </c>
      <c r="C4" s="492">
        <v>42933</v>
      </c>
      <c r="D4" s="493">
        <v>42962</v>
      </c>
      <c r="G4" s="488"/>
      <c r="H4" s="488"/>
      <c r="I4" s="494"/>
      <c r="J4" s="494"/>
      <c r="K4" s="494"/>
      <c r="L4" s="488"/>
      <c r="M4" s="488"/>
    </row>
    <row r="5" spans="1:15" ht="12.4" customHeight="1" x14ac:dyDescent="0.2">
      <c r="A5" s="495" t="s">
        <v>93</v>
      </c>
      <c r="B5" s="494">
        <v>42947</v>
      </c>
      <c r="C5" s="494">
        <v>42962</v>
      </c>
      <c r="D5" s="447"/>
      <c r="G5" s="488"/>
      <c r="H5" s="488"/>
      <c r="I5" s="494"/>
      <c r="J5" s="494"/>
      <c r="K5" s="494"/>
      <c r="L5" s="488"/>
      <c r="M5" s="488"/>
    </row>
    <row r="6" spans="1:15" ht="12.4" customHeight="1" x14ac:dyDescent="0.2">
      <c r="A6" s="446" t="s">
        <v>94</v>
      </c>
      <c r="B6" s="444"/>
      <c r="C6" s="444"/>
      <c r="D6" s="443"/>
      <c r="G6" s="488"/>
      <c r="H6" s="488"/>
      <c r="I6" s="488"/>
      <c r="J6" s="489"/>
      <c r="K6" s="489"/>
      <c r="L6" s="488"/>
      <c r="M6" s="488"/>
    </row>
    <row r="7" spans="1:15" x14ac:dyDescent="0.2">
      <c r="G7" s="488"/>
      <c r="H7" s="488"/>
      <c r="I7" s="488"/>
      <c r="J7" s="488"/>
      <c r="K7" s="488"/>
      <c r="L7" s="488"/>
      <c r="M7" s="488"/>
    </row>
    <row r="8" spans="1:15" x14ac:dyDescent="0.2">
      <c r="A8" s="496" t="s">
        <v>200</v>
      </c>
      <c r="B8" s="497"/>
      <c r="C8" s="497"/>
      <c r="D8" s="497"/>
      <c r="E8" s="497"/>
      <c r="F8" s="497"/>
      <c r="G8" s="498"/>
      <c r="H8" s="488"/>
      <c r="I8" s="488"/>
      <c r="J8" s="488"/>
      <c r="K8" s="488"/>
      <c r="L8" s="488"/>
      <c r="M8" s="488"/>
    </row>
    <row r="9" spans="1:15" x14ac:dyDescent="0.2">
      <c r="A9" s="496"/>
      <c r="B9" s="497"/>
      <c r="C9" s="497"/>
      <c r="D9" s="497"/>
      <c r="E9" s="497"/>
      <c r="F9" s="497"/>
      <c r="G9" s="498"/>
      <c r="H9" s="488"/>
      <c r="I9" s="488"/>
      <c r="J9" s="488"/>
      <c r="K9" s="488"/>
      <c r="L9" s="488"/>
      <c r="M9" s="488"/>
    </row>
    <row r="10" spans="1:15" ht="25.5" x14ac:dyDescent="0.2">
      <c r="A10" s="499"/>
      <c r="B10" s="221" t="s">
        <v>201</v>
      </c>
      <c r="C10" s="222" t="s">
        <v>202</v>
      </c>
      <c r="D10" s="222" t="s">
        <v>210</v>
      </c>
      <c r="E10" s="222" t="s">
        <v>230</v>
      </c>
      <c r="F10" s="223"/>
      <c r="G10" s="500"/>
      <c r="H10" s="223"/>
      <c r="I10" s="488"/>
      <c r="J10" s="488"/>
      <c r="K10" s="488"/>
      <c r="L10" s="488"/>
      <c r="M10" s="488"/>
    </row>
    <row r="11" spans="1:15" x14ac:dyDescent="0.2">
      <c r="A11" s="499"/>
      <c r="B11" s="224" t="s">
        <v>203</v>
      </c>
      <c r="C11" s="225">
        <v>191546490.34999999</v>
      </c>
      <c r="D11" s="226">
        <v>0.1</v>
      </c>
      <c r="E11" s="227">
        <v>0</v>
      </c>
      <c r="F11" s="227"/>
      <c r="G11" s="500"/>
      <c r="H11" s="228"/>
      <c r="I11" s="488"/>
      <c r="J11" s="488"/>
      <c r="K11" s="488"/>
      <c r="L11" s="488"/>
      <c r="M11" s="488"/>
    </row>
    <row r="12" spans="1:15" x14ac:dyDescent="0.2">
      <c r="A12" s="499"/>
      <c r="B12" s="224"/>
      <c r="C12" s="225"/>
      <c r="D12" s="226"/>
      <c r="E12" s="227"/>
      <c r="F12" s="227"/>
      <c r="G12" s="500"/>
      <c r="H12" s="228"/>
      <c r="I12" s="488"/>
      <c r="J12" s="488"/>
      <c r="K12" s="488"/>
      <c r="L12" s="488"/>
      <c r="M12" s="488"/>
    </row>
    <row r="13" spans="1:15" x14ac:dyDescent="0.2">
      <c r="A13" s="499"/>
      <c r="B13" s="224" t="s">
        <v>204</v>
      </c>
      <c r="C13" s="225">
        <v>206957518.84</v>
      </c>
      <c r="D13" s="229">
        <v>0.04</v>
      </c>
      <c r="E13" s="227">
        <v>325943.47999998927</v>
      </c>
      <c r="F13" s="227"/>
      <c r="G13" s="500"/>
      <c r="H13" s="228"/>
      <c r="I13" s="488"/>
      <c r="M13" s="501"/>
      <c r="N13" s="502"/>
      <c r="O13" s="503"/>
    </row>
    <row r="14" spans="1:15" x14ac:dyDescent="0.2">
      <c r="A14" s="499"/>
      <c r="B14" s="224" t="s">
        <v>205</v>
      </c>
      <c r="C14" s="225">
        <v>114963193.43000001</v>
      </c>
      <c r="D14" s="229">
        <v>3.5000000000000003E-2</v>
      </c>
      <c r="E14" s="227">
        <v>0</v>
      </c>
      <c r="F14" s="227"/>
      <c r="G14" s="500"/>
      <c r="H14" s="228"/>
      <c r="I14" s="488"/>
      <c r="J14" s="488"/>
      <c r="K14" s="488"/>
      <c r="L14" s="488"/>
      <c r="M14" s="488"/>
    </row>
    <row r="15" spans="1:15" x14ac:dyDescent="0.2">
      <c r="A15" s="499"/>
      <c r="B15" s="224" t="s">
        <v>206</v>
      </c>
      <c r="C15" s="233">
        <v>47285400.560000002</v>
      </c>
      <c r="D15" s="229">
        <v>3.2500000000000001E-2</v>
      </c>
      <c r="E15" s="227">
        <v>0</v>
      </c>
      <c r="F15" s="227"/>
      <c r="G15" s="500"/>
      <c r="H15" s="228"/>
      <c r="I15" s="488"/>
      <c r="J15" s="488"/>
      <c r="K15" s="488"/>
      <c r="L15" s="488"/>
      <c r="M15" s="488"/>
    </row>
    <row r="16" spans="1:15" x14ac:dyDescent="0.2">
      <c r="A16" s="499"/>
      <c r="B16" s="224"/>
      <c r="C16" s="233"/>
      <c r="D16" s="226"/>
      <c r="E16" s="227"/>
      <c r="F16" s="227"/>
      <c r="G16" s="500"/>
      <c r="H16" s="228"/>
      <c r="I16" s="488"/>
      <c r="J16" s="488"/>
      <c r="K16" s="488"/>
      <c r="L16" s="488"/>
      <c r="M16" s="488"/>
    </row>
    <row r="17" spans="1:13" x14ac:dyDescent="0.2">
      <c r="A17" s="499"/>
      <c r="B17" s="224" t="s">
        <v>207</v>
      </c>
      <c r="C17" s="233">
        <v>47138058.140000001</v>
      </c>
      <c r="D17" s="229">
        <v>2.5000000000000001E-2</v>
      </c>
      <c r="E17" s="227">
        <v>0</v>
      </c>
      <c r="F17" s="227"/>
      <c r="G17" s="500"/>
      <c r="H17" s="228"/>
      <c r="I17" s="488"/>
      <c r="J17" s="488"/>
      <c r="K17" s="488"/>
      <c r="L17" s="488"/>
      <c r="M17" s="488"/>
    </row>
    <row r="18" spans="1:13" x14ac:dyDescent="0.2">
      <c r="A18" s="499"/>
      <c r="B18" s="224"/>
      <c r="C18" s="233">
        <v>0</v>
      </c>
      <c r="D18" s="229">
        <v>0.02</v>
      </c>
      <c r="E18" s="227">
        <v>0</v>
      </c>
      <c r="F18" s="227"/>
      <c r="G18" s="500"/>
      <c r="H18" s="228"/>
      <c r="I18" s="488"/>
      <c r="J18" s="488"/>
      <c r="K18" s="488"/>
      <c r="L18" s="488"/>
      <c r="M18" s="488"/>
    </row>
    <row r="19" spans="1:13" x14ac:dyDescent="0.2">
      <c r="A19" s="499"/>
      <c r="B19" s="224"/>
      <c r="C19" s="233">
        <v>0</v>
      </c>
      <c r="D19" s="234">
        <v>0.02</v>
      </c>
      <c r="E19" s="235">
        <v>0</v>
      </c>
      <c r="F19" s="227"/>
      <c r="G19" s="500"/>
      <c r="H19" s="228"/>
      <c r="I19" s="488"/>
      <c r="J19" s="488"/>
      <c r="K19" s="488"/>
      <c r="L19" s="488"/>
      <c r="M19" s="488"/>
    </row>
    <row r="20" spans="1:13" x14ac:dyDescent="0.2">
      <c r="A20" s="499"/>
      <c r="B20" s="236"/>
      <c r="C20" s="237">
        <v>607890661.32000005</v>
      </c>
      <c r="D20" s="238"/>
      <c r="E20" s="488"/>
      <c r="F20" s="227"/>
      <c r="G20" s="262"/>
      <c r="H20" s="227"/>
      <c r="I20" s="488"/>
      <c r="J20" s="488"/>
      <c r="K20" s="488"/>
      <c r="L20" s="488"/>
      <c r="M20" s="488"/>
    </row>
    <row r="21" spans="1:13" x14ac:dyDescent="0.2">
      <c r="A21" s="499"/>
      <c r="B21" s="224"/>
      <c r="C21" s="224"/>
      <c r="D21" s="224"/>
      <c r="E21" s="488"/>
      <c r="F21" s="224"/>
      <c r="G21" s="347"/>
      <c r="H21" s="239"/>
      <c r="I21" s="488"/>
      <c r="J21" s="488"/>
      <c r="K21" s="488"/>
      <c r="L21" s="488"/>
      <c r="M21" s="488"/>
    </row>
    <row r="22" spans="1:13" x14ac:dyDescent="0.2">
      <c r="A22" s="504"/>
      <c r="B22" s="444"/>
      <c r="C22" s="241" t="s">
        <v>208</v>
      </c>
      <c r="D22" s="444"/>
      <c r="E22" s="242">
        <v>325943.47999998927</v>
      </c>
      <c r="F22" s="444"/>
      <c r="G22" s="505"/>
      <c r="H22" s="225"/>
      <c r="I22" s="488"/>
      <c r="J22" s="488"/>
      <c r="K22" s="488"/>
      <c r="L22" s="488"/>
      <c r="M22" s="488"/>
    </row>
    <row r="23" spans="1:13" x14ac:dyDescent="0.2">
      <c r="G23" s="488"/>
      <c r="H23" s="488"/>
      <c r="I23" s="488"/>
      <c r="J23" s="488"/>
      <c r="K23" s="488"/>
      <c r="L23" s="488"/>
      <c r="M23" s="488"/>
    </row>
    <row r="24" spans="1:13" x14ac:dyDescent="0.2">
      <c r="A24" s="496" t="s">
        <v>209</v>
      </c>
      <c r="B24" s="497"/>
      <c r="C24" s="506" t="s">
        <v>210</v>
      </c>
      <c r="D24" s="506" t="s">
        <v>173</v>
      </c>
      <c r="E24" s="507" t="s">
        <v>211</v>
      </c>
      <c r="G24" s="488"/>
      <c r="H24" s="488"/>
      <c r="I24" s="488"/>
      <c r="J24" s="488"/>
      <c r="K24" s="488"/>
      <c r="L24" s="488"/>
      <c r="M24" s="488"/>
    </row>
    <row r="25" spans="1:13" x14ac:dyDescent="0.2">
      <c r="A25" s="499"/>
      <c r="B25" s="488"/>
      <c r="C25" s="488"/>
      <c r="D25" s="488"/>
      <c r="E25" s="500"/>
      <c r="G25" s="488"/>
      <c r="H25" s="488"/>
      <c r="I25" s="488"/>
      <c r="J25" s="488"/>
      <c r="K25" s="488"/>
      <c r="L25" s="488"/>
      <c r="M25" s="488"/>
    </row>
    <row r="26" spans="1:13" x14ac:dyDescent="0.2">
      <c r="A26" s="499" t="s">
        <v>212</v>
      </c>
      <c r="B26" s="488"/>
      <c r="C26" s="508">
        <v>0.25</v>
      </c>
      <c r="D26" s="509">
        <v>0.41870945399595122</v>
      </c>
      <c r="E26" s="510" t="s">
        <v>225</v>
      </c>
      <c r="G26" s="488"/>
      <c r="H26" s="488"/>
      <c r="I26" s="488"/>
      <c r="J26" s="488"/>
      <c r="K26" s="488"/>
      <c r="L26" s="488"/>
      <c r="M26" s="488"/>
    </row>
    <row r="27" spans="1:13" x14ac:dyDescent="0.2">
      <c r="A27" s="499"/>
      <c r="B27" s="488"/>
      <c r="C27" s="488"/>
      <c r="D27" s="488"/>
      <c r="E27" s="500"/>
      <c r="G27" s="488"/>
      <c r="H27" s="488"/>
      <c r="I27" s="488"/>
      <c r="J27" s="488"/>
      <c r="K27" s="488"/>
      <c r="L27" s="488"/>
      <c r="M27" s="488"/>
    </row>
    <row r="28" spans="1:13" x14ac:dyDescent="0.2">
      <c r="A28" s="499" t="s">
        <v>158</v>
      </c>
      <c r="B28" s="488"/>
      <c r="C28" s="511">
        <v>551425741.37105322</v>
      </c>
      <c r="D28" s="511">
        <v>551425741.37105322</v>
      </c>
      <c r="E28" s="510" t="s">
        <v>225</v>
      </c>
      <c r="G28" s="496" t="s">
        <v>98</v>
      </c>
      <c r="H28" s="497"/>
      <c r="I28" s="506"/>
      <c r="J28" s="507"/>
      <c r="K28" s="512"/>
      <c r="L28" s="512"/>
      <c r="M28" s="512"/>
    </row>
    <row r="29" spans="1:13" x14ac:dyDescent="0.2">
      <c r="A29" s="504"/>
      <c r="B29" s="444"/>
      <c r="C29" s="444"/>
      <c r="D29" s="444"/>
      <c r="E29" s="505"/>
      <c r="G29" s="499"/>
      <c r="H29" s="512" t="s">
        <v>213</v>
      </c>
      <c r="I29" s="512" t="s">
        <v>214</v>
      </c>
      <c r="J29" s="513" t="s">
        <v>211</v>
      </c>
      <c r="M29" s="512"/>
    </row>
    <row r="30" spans="1:13" x14ac:dyDescent="0.2">
      <c r="A30" s="488"/>
      <c r="B30" s="488"/>
      <c r="C30" s="509"/>
      <c r="D30" s="509"/>
      <c r="E30" s="503"/>
      <c r="G30" s="499"/>
      <c r="H30" s="512"/>
      <c r="I30" s="512"/>
      <c r="J30" s="513"/>
      <c r="M30" s="512"/>
    </row>
    <row r="31" spans="1:13" x14ac:dyDescent="0.2">
      <c r="A31" s="496" t="s">
        <v>215</v>
      </c>
      <c r="B31" s="497"/>
      <c r="C31" s="497"/>
      <c r="D31" s="497"/>
      <c r="E31" s="498"/>
      <c r="G31" s="499"/>
      <c r="H31" s="488"/>
      <c r="I31" s="488"/>
      <c r="J31" s="500"/>
    </row>
    <row r="32" spans="1:13" x14ac:dyDescent="0.2">
      <c r="A32" s="514"/>
      <c r="B32" s="488"/>
      <c r="C32" s="488"/>
      <c r="D32" s="515"/>
      <c r="E32" s="500"/>
      <c r="G32" s="499" t="s">
        <v>216</v>
      </c>
      <c r="H32" s="516">
        <v>0</v>
      </c>
      <c r="I32" s="516">
        <v>1087500000</v>
      </c>
      <c r="J32" s="517" t="s">
        <v>226</v>
      </c>
      <c r="K32" s="518"/>
      <c r="M32" s="518"/>
    </row>
    <row r="33" spans="1:13" x14ac:dyDescent="0.2">
      <c r="A33" s="514" t="s">
        <v>217</v>
      </c>
      <c r="B33" s="488" t="s">
        <v>218</v>
      </c>
      <c r="C33" s="488"/>
      <c r="D33" s="488"/>
      <c r="E33" s="519">
        <v>0</v>
      </c>
      <c r="G33" s="520"/>
      <c r="H33" s="518"/>
      <c r="I33" s="516"/>
      <c r="J33" s="513"/>
      <c r="K33" s="518"/>
      <c r="M33" s="503"/>
    </row>
    <row r="34" spans="1:13" x14ac:dyDescent="0.2">
      <c r="A34" s="514"/>
      <c r="B34" s="488"/>
      <c r="C34" s="488"/>
      <c r="D34" s="488"/>
      <c r="E34" s="521"/>
      <c r="F34" s="488"/>
      <c r="G34" s="499" t="s">
        <v>219</v>
      </c>
      <c r="H34" s="516">
        <v>0</v>
      </c>
      <c r="I34" s="516">
        <v>1132500000</v>
      </c>
      <c r="J34" s="517" t="s">
        <v>226</v>
      </c>
      <c r="K34" s="518"/>
      <c r="M34" s="488"/>
    </row>
    <row r="35" spans="1:13" x14ac:dyDescent="0.2">
      <c r="A35" s="514" t="s">
        <v>220</v>
      </c>
      <c r="B35" s="488" t="s">
        <v>59</v>
      </c>
      <c r="C35" s="488"/>
      <c r="D35" s="488"/>
      <c r="E35" s="519">
        <v>325943.47999998927</v>
      </c>
      <c r="F35" s="516"/>
      <c r="G35" s="499"/>
      <c r="H35" s="488"/>
      <c r="I35" s="516"/>
      <c r="J35" s="500"/>
    </row>
    <row r="36" spans="1:13" x14ac:dyDescent="0.2">
      <c r="A36" s="514"/>
      <c r="B36" s="488"/>
      <c r="C36" s="488"/>
      <c r="D36" s="488"/>
      <c r="E36" s="519"/>
      <c r="F36" s="488"/>
      <c r="G36" s="499" t="s">
        <v>221</v>
      </c>
      <c r="H36" s="516">
        <v>0</v>
      </c>
      <c r="I36" s="516">
        <v>750000000</v>
      </c>
      <c r="J36" s="517" t="s">
        <v>226</v>
      </c>
    </row>
    <row r="37" spans="1:13" x14ac:dyDescent="0.2">
      <c r="A37" s="499"/>
      <c r="B37" s="488"/>
      <c r="C37" s="522" t="s">
        <v>202</v>
      </c>
      <c r="D37" s="522" t="s">
        <v>210</v>
      </c>
      <c r="E37" s="500"/>
      <c r="F37" s="488"/>
      <c r="G37" s="499"/>
      <c r="H37" s="488"/>
      <c r="I37" s="488"/>
      <c r="J37" s="500"/>
      <c r="K37" s="518"/>
      <c r="M37" s="488"/>
    </row>
    <row r="38" spans="1:13" x14ac:dyDescent="0.2">
      <c r="A38" s="514" t="s">
        <v>222</v>
      </c>
      <c r="B38" s="488" t="s">
        <v>229</v>
      </c>
      <c r="C38" s="523">
        <v>504369422.23000002</v>
      </c>
      <c r="D38" s="508">
        <v>0.2</v>
      </c>
      <c r="E38" s="262">
        <v>0</v>
      </c>
      <c r="F38" s="488"/>
      <c r="G38" s="524" t="s">
        <v>223</v>
      </c>
      <c r="H38" s="525"/>
      <c r="I38" s="488"/>
      <c r="J38" s="517" t="s">
        <v>156</v>
      </c>
      <c r="K38" s="488"/>
      <c r="L38" s="488"/>
      <c r="M38" s="488"/>
    </row>
    <row r="39" spans="1:13" x14ac:dyDescent="0.2">
      <c r="A39" s="499"/>
      <c r="B39" s="488"/>
      <c r="C39" s="488"/>
      <c r="D39" s="508"/>
      <c r="E39" s="526"/>
      <c r="F39" s="488"/>
      <c r="G39" s="504"/>
      <c r="H39" s="444"/>
      <c r="I39" s="444"/>
      <c r="J39" s="505"/>
      <c r="K39" s="525"/>
      <c r="L39" s="525"/>
      <c r="M39" s="525"/>
    </row>
    <row r="40" spans="1:13" x14ac:dyDescent="0.2">
      <c r="A40" s="504"/>
      <c r="B40" s="527" t="s">
        <v>224</v>
      </c>
      <c r="C40" s="444"/>
      <c r="D40" s="444"/>
      <c r="E40" s="266">
        <v>325943.47999998927</v>
      </c>
      <c r="F40" s="488"/>
      <c r="G40" s="488"/>
    </row>
    <row r="41" spans="1:13" x14ac:dyDescent="0.2">
      <c r="F41" s="488"/>
      <c r="G41" s="488"/>
    </row>
    <row r="42" spans="1:13" x14ac:dyDescent="0.2">
      <c r="F42" s="488"/>
      <c r="G42" s="488"/>
    </row>
    <row r="43" spans="1:13" x14ac:dyDescent="0.2">
      <c r="F43" s="528"/>
      <c r="G43" s="488"/>
    </row>
    <row r="44" spans="1:13" x14ac:dyDescent="0.2">
      <c r="A44" s="529"/>
      <c r="B44" s="488"/>
      <c r="C44" s="488"/>
      <c r="D44" s="508"/>
      <c r="E44" s="508"/>
      <c r="F44" s="488"/>
      <c r="G44" s="488"/>
    </row>
    <row r="45" spans="1:13" x14ac:dyDescent="0.2">
      <c r="A45" s="529"/>
      <c r="B45" s="488"/>
      <c r="C45" s="488"/>
      <c r="D45" s="508"/>
      <c r="E45" s="508"/>
      <c r="F45" s="488"/>
      <c r="G45" s="488"/>
      <c r="H45" s="528"/>
    </row>
    <row r="46" spans="1:13" x14ac:dyDescent="0.2">
      <c r="A46" s="488"/>
      <c r="B46" s="488"/>
      <c r="C46" s="508"/>
      <c r="D46" s="508"/>
      <c r="E46" s="488"/>
      <c r="F46" s="488"/>
      <c r="G46" s="488"/>
    </row>
    <row r="47" spans="1:13" x14ac:dyDescent="0.2">
      <c r="A47" s="488"/>
      <c r="B47" s="488"/>
      <c r="C47" s="488"/>
      <c r="D47" s="488"/>
      <c r="E47" s="488"/>
      <c r="F47" s="488"/>
      <c r="G47" s="488"/>
    </row>
    <row r="48" spans="1:13" x14ac:dyDescent="0.2">
      <c r="G48" s="488"/>
    </row>
    <row r="49" spans="1:9" x14ac:dyDescent="0.2">
      <c r="A49" s="488"/>
      <c r="B49" s="488"/>
      <c r="C49" s="488"/>
      <c r="D49" s="488"/>
      <c r="E49" s="488"/>
      <c r="F49" s="488"/>
      <c r="G49" s="488"/>
    </row>
    <row r="51" spans="1:9" x14ac:dyDescent="0.2">
      <c r="C51" s="236"/>
      <c r="D51" s="224"/>
      <c r="E51" s="224"/>
      <c r="F51" s="530"/>
      <c r="G51" s="224"/>
      <c r="H51" s="224"/>
      <c r="I51" s="224"/>
    </row>
    <row r="52" spans="1:9" x14ac:dyDescent="0.2">
      <c r="C52" s="269"/>
      <c r="D52" s="223"/>
      <c r="E52" s="223"/>
      <c r="F52" s="223"/>
      <c r="G52" s="223"/>
      <c r="H52" s="223"/>
      <c r="I52" s="223"/>
    </row>
    <row r="53" spans="1:9" x14ac:dyDescent="0.2">
      <c r="C53" s="224"/>
      <c r="D53" s="227"/>
      <c r="E53" s="270"/>
      <c r="F53" s="227"/>
      <c r="G53" s="271"/>
      <c r="H53" s="271"/>
      <c r="I53" s="229"/>
    </row>
    <row r="54" spans="1:9" x14ac:dyDescent="0.2">
      <c r="C54" s="224"/>
      <c r="D54" s="227"/>
      <c r="E54" s="270"/>
      <c r="F54" s="227"/>
      <c r="G54" s="271"/>
      <c r="H54" s="271"/>
      <c r="I54" s="229"/>
    </row>
    <row r="55" spans="1:9" x14ac:dyDescent="0.2">
      <c r="C55" s="224"/>
      <c r="D55" s="224"/>
      <c r="E55" s="224"/>
      <c r="F55" s="224"/>
      <c r="G55" s="224"/>
      <c r="H55" s="224"/>
      <c r="I55" s="224"/>
    </row>
    <row r="56" spans="1:9" x14ac:dyDescent="0.2">
      <c r="C56" s="236"/>
      <c r="D56" s="227"/>
      <c r="E56" s="272"/>
      <c r="F56" s="227"/>
      <c r="G56" s="227"/>
      <c r="H56" s="227"/>
      <c r="I56" s="227"/>
    </row>
    <row r="57" spans="1:9" x14ac:dyDescent="0.2">
      <c r="C57" s="224"/>
      <c r="D57" s="224"/>
      <c r="E57" s="224"/>
      <c r="F57" s="224"/>
      <c r="G57" s="224"/>
      <c r="H57" s="224"/>
      <c r="I57" s="224"/>
    </row>
    <row r="58" spans="1:9" x14ac:dyDescent="0.2">
      <c r="C58" s="236"/>
      <c r="D58" s="224"/>
      <c r="E58" s="224"/>
      <c r="F58" s="227"/>
      <c r="G58" s="224"/>
      <c r="H58" s="224"/>
      <c r="I58" s="224"/>
    </row>
    <row r="59" spans="1:9" x14ac:dyDescent="0.2">
      <c r="C59" s="224"/>
      <c r="D59" s="224"/>
      <c r="E59" s="224"/>
      <c r="F59" s="224"/>
      <c r="G59" s="224"/>
      <c r="H59" s="224"/>
      <c r="I59" s="224"/>
    </row>
    <row r="60" spans="1:9" x14ac:dyDescent="0.2">
      <c r="C60" s="236"/>
      <c r="D60" s="224"/>
      <c r="E60" s="224"/>
      <c r="F60" s="224"/>
      <c r="G60" s="224"/>
      <c r="H60" s="224"/>
      <c r="I60" s="224"/>
    </row>
    <row r="61" spans="1:9" x14ac:dyDescent="0.2">
      <c r="C61" s="269"/>
      <c r="D61" s="223"/>
      <c r="E61" s="223"/>
      <c r="F61" s="223"/>
      <c r="G61" s="224"/>
      <c r="H61" s="224"/>
      <c r="I61" s="224"/>
    </row>
    <row r="62" spans="1:9" x14ac:dyDescent="0.2">
      <c r="C62" s="224"/>
      <c r="D62" s="227"/>
      <c r="E62" s="270"/>
      <c r="F62" s="227"/>
      <c r="G62" s="224"/>
      <c r="H62" s="224"/>
      <c r="I62" s="224"/>
    </row>
    <row r="63" spans="1:9" x14ac:dyDescent="0.2">
      <c r="C63" s="224"/>
      <c r="D63" s="227"/>
      <c r="E63" s="270"/>
      <c r="F63" s="227"/>
      <c r="G63" s="224"/>
      <c r="H63" s="224"/>
      <c r="I63" s="224"/>
    </row>
    <row r="64" spans="1:9" x14ac:dyDescent="0.2">
      <c r="C64" s="224"/>
      <c r="D64" s="224"/>
      <c r="E64" s="224"/>
      <c r="F64" s="224"/>
      <c r="G64" s="224"/>
      <c r="H64" s="224"/>
      <c r="I64" s="224"/>
    </row>
    <row r="65" spans="3:9" x14ac:dyDescent="0.2">
      <c r="C65" s="236"/>
      <c r="D65" s="227"/>
      <c r="E65" s="272"/>
      <c r="F65" s="227"/>
      <c r="G65" s="224"/>
      <c r="H65" s="224"/>
      <c r="I65" s="224"/>
    </row>
    <row r="66" spans="3:9" x14ac:dyDescent="0.2">
      <c r="C66" s="224"/>
      <c r="D66" s="224"/>
      <c r="E66" s="224"/>
      <c r="F66" s="224"/>
      <c r="G66" s="224"/>
      <c r="H66" s="224"/>
      <c r="I66" s="224"/>
    </row>
    <row r="67" spans="3:9" x14ac:dyDescent="0.2">
      <c r="C67" s="236"/>
      <c r="D67" s="236"/>
      <c r="E67" s="236"/>
      <c r="F67" s="225"/>
      <c r="G67" s="236"/>
      <c r="H67" s="236"/>
      <c r="I67" s="236"/>
    </row>
    <row r="68" spans="3:9" x14ac:dyDescent="0.2">
      <c r="C68" s="224"/>
      <c r="D68" s="224"/>
      <c r="E68" s="224"/>
      <c r="F68" s="224"/>
      <c r="G68" s="224"/>
      <c r="H68" s="224"/>
      <c r="I68" s="224"/>
    </row>
    <row r="69" spans="3:9" x14ac:dyDescent="0.2">
      <c r="C69" s="224"/>
      <c r="D69" s="224"/>
      <c r="E69" s="224"/>
      <c r="F69" s="224"/>
      <c r="G69" s="224"/>
      <c r="H69" s="224"/>
      <c r="I69" s="224"/>
    </row>
    <row r="70" spans="3:9" x14ac:dyDescent="0.2">
      <c r="C70" s="488"/>
      <c r="D70" s="488"/>
      <c r="E70" s="488"/>
      <c r="F70" s="488"/>
      <c r="G70" s="488"/>
      <c r="H70" s="488"/>
      <c r="I70" s="488"/>
    </row>
  </sheetData>
  <pageMargins left="0.2" right="0.22" top="0.5" bottom="0.5" header="0.5" footer="0.5"/>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zoomScale="80" zoomScaleNormal="80" workbookViewId="0">
      <selection activeCell="E26" sqref="E26"/>
    </sheetView>
  </sheetViews>
  <sheetFormatPr defaultColWidth="16.5703125" defaultRowHeight="12.75" x14ac:dyDescent="0.2"/>
  <cols>
    <col min="1" max="1" width="16.5703125" style="10"/>
    <col min="2" max="2" width="16.85546875" style="10" bestFit="1" customWidth="1"/>
    <col min="3" max="3" width="19.28515625" style="10" bestFit="1" customWidth="1"/>
    <col min="4" max="4" width="19.140625" style="10" bestFit="1" customWidth="1"/>
    <col min="5" max="5" width="27.7109375" style="10" customWidth="1"/>
    <col min="6" max="6" width="25.140625" style="10" customWidth="1"/>
    <col min="7" max="7" width="23.140625" style="10" customWidth="1"/>
    <col min="8" max="8" width="16.85546875" style="10" bestFit="1" customWidth="1"/>
    <col min="9" max="9" width="19.7109375" style="10" bestFit="1" customWidth="1"/>
    <col min="10" max="10" width="19.28515625" style="10" bestFit="1" customWidth="1"/>
    <col min="11" max="11" width="18.85546875" style="10" bestFit="1" customWidth="1"/>
    <col min="12" max="16384" width="16.5703125" style="10"/>
  </cols>
  <sheetData>
    <row r="1" spans="1:19" x14ac:dyDescent="0.2">
      <c r="A1" s="6" t="s">
        <v>87</v>
      </c>
      <c r="B1" s="7"/>
      <c r="C1" s="7"/>
      <c r="D1" s="7"/>
      <c r="E1" s="7"/>
      <c r="F1" s="7"/>
      <c r="G1" s="8"/>
      <c r="H1" s="8"/>
      <c r="I1" s="7"/>
      <c r="J1" s="7"/>
      <c r="K1" s="9"/>
      <c r="L1" s="7"/>
      <c r="S1" s="7"/>
    </row>
    <row r="2" spans="1:19" x14ac:dyDescent="0.2">
      <c r="A2" s="7"/>
      <c r="B2" s="7"/>
      <c r="C2" s="7"/>
      <c r="D2" s="7"/>
      <c r="E2" s="7"/>
      <c r="F2" s="7"/>
      <c r="G2" s="8"/>
      <c r="H2" s="8"/>
      <c r="I2" s="7"/>
      <c r="J2" s="7"/>
      <c r="K2" s="9"/>
      <c r="L2" s="7"/>
      <c r="S2" s="7"/>
    </row>
    <row r="3" spans="1:19" x14ac:dyDescent="0.2">
      <c r="A3" s="11" t="s">
        <v>88</v>
      </c>
      <c r="B3" s="12" t="s">
        <v>89</v>
      </c>
      <c r="C3" s="12" t="s">
        <v>90</v>
      </c>
      <c r="D3" s="13" t="s">
        <v>91</v>
      </c>
      <c r="F3" s="7"/>
      <c r="G3" s="8"/>
      <c r="H3" s="8"/>
      <c r="I3" s="7"/>
      <c r="J3" s="7"/>
      <c r="K3" s="14"/>
      <c r="L3" s="7"/>
      <c r="M3" s="7"/>
    </row>
    <row r="4" spans="1:19" x14ac:dyDescent="0.2">
      <c r="A4" s="15" t="s">
        <v>92</v>
      </c>
      <c r="B4" s="16">
        <v>42887</v>
      </c>
      <c r="C4" s="17">
        <v>42901</v>
      </c>
      <c r="D4" s="18">
        <v>42933</v>
      </c>
      <c r="F4" s="7"/>
      <c r="G4" s="8"/>
      <c r="H4" s="8"/>
      <c r="I4" s="7"/>
      <c r="J4" s="7"/>
      <c r="K4" s="7"/>
      <c r="L4" s="7"/>
      <c r="M4" s="7"/>
    </row>
    <row r="5" spans="1:19" x14ac:dyDescent="0.2">
      <c r="A5" s="15" t="s">
        <v>93</v>
      </c>
      <c r="B5" s="17">
        <v>42916</v>
      </c>
      <c r="C5" s="17">
        <v>42933</v>
      </c>
      <c r="D5" s="18"/>
      <c r="E5" s="7"/>
      <c r="F5" s="7"/>
      <c r="G5" s="7"/>
      <c r="H5" s="7"/>
      <c r="I5" s="7"/>
      <c r="J5" s="7"/>
      <c r="K5" s="7"/>
      <c r="L5" s="19"/>
      <c r="M5" s="7"/>
    </row>
    <row r="6" spans="1:19" x14ac:dyDescent="0.2">
      <c r="A6" s="20" t="s">
        <v>94</v>
      </c>
      <c r="B6" s="21"/>
      <c r="C6" s="21"/>
      <c r="D6" s="22"/>
      <c r="E6" s="7"/>
      <c r="F6" s="7"/>
      <c r="G6" s="7"/>
      <c r="H6" s="7"/>
      <c r="I6" s="7"/>
      <c r="J6" s="7"/>
      <c r="K6" s="7"/>
      <c r="L6" s="19"/>
      <c r="M6" s="7"/>
    </row>
    <row r="7" spans="1:19" x14ac:dyDescent="0.2">
      <c r="A7" s="19"/>
      <c r="B7" s="7"/>
      <c r="C7" s="19"/>
      <c r="D7" s="7"/>
      <c r="E7" s="7"/>
      <c r="F7" s="7"/>
      <c r="G7" s="7"/>
      <c r="H7" s="7"/>
      <c r="I7" s="7"/>
      <c r="J7" s="475"/>
      <c r="K7" s="476"/>
      <c r="L7" s="7"/>
      <c r="M7" s="7"/>
    </row>
    <row r="8" spans="1:19" x14ac:dyDescent="0.2">
      <c r="A8" s="25" t="s">
        <v>95</v>
      </c>
      <c r="B8" s="7"/>
      <c r="C8" s="19"/>
      <c r="E8" s="7"/>
      <c r="G8" s="26"/>
      <c r="H8" s="7"/>
      <c r="I8" s="7"/>
      <c r="J8" s="475"/>
      <c r="K8" s="476"/>
      <c r="L8" s="7"/>
      <c r="M8" s="7"/>
    </row>
    <row r="9" spans="1:19" x14ac:dyDescent="0.2">
      <c r="A9" s="27"/>
      <c r="B9" s="27"/>
      <c r="C9" s="28"/>
      <c r="D9" s="28"/>
      <c r="E9" s="28"/>
      <c r="F9" s="28"/>
      <c r="G9" s="28"/>
      <c r="H9" s="28"/>
      <c r="I9" s="28"/>
      <c r="J9" s="477"/>
      <c r="K9" s="28"/>
      <c r="L9" s="7"/>
      <c r="M9" s="30"/>
      <c r="N9" s="31"/>
      <c r="O9" s="30"/>
      <c r="P9" s="30"/>
      <c r="S9" s="30"/>
    </row>
    <row r="10" spans="1:19" ht="38.25" x14ac:dyDescent="0.2">
      <c r="A10" s="32" t="s">
        <v>96</v>
      </c>
      <c r="B10" s="33"/>
      <c r="C10" s="34" t="s">
        <v>97</v>
      </c>
      <c r="D10" s="34" t="s">
        <v>98</v>
      </c>
      <c r="E10" s="34" t="s">
        <v>99</v>
      </c>
      <c r="F10" s="34" t="s">
        <v>100</v>
      </c>
      <c r="G10" s="34" t="s">
        <v>60</v>
      </c>
      <c r="H10" s="34" t="s">
        <v>101</v>
      </c>
      <c r="I10" s="34" t="s">
        <v>102</v>
      </c>
      <c r="J10" s="34" t="s">
        <v>103</v>
      </c>
      <c r="K10" s="34" t="s">
        <v>104</v>
      </c>
      <c r="L10" s="7"/>
      <c r="M10" s="30"/>
      <c r="N10" s="31"/>
      <c r="O10" s="30"/>
      <c r="P10" s="30"/>
      <c r="S10" s="30"/>
    </row>
    <row r="11" spans="1:19" hidden="1" x14ac:dyDescent="0.2">
      <c r="A11" s="35" t="s">
        <v>105</v>
      </c>
      <c r="B11" s="36"/>
      <c r="C11" s="26">
        <v>0</v>
      </c>
      <c r="D11" s="26">
        <v>0</v>
      </c>
      <c r="E11" s="37">
        <v>0</v>
      </c>
      <c r="F11" s="37">
        <v>0</v>
      </c>
      <c r="G11" s="37">
        <v>0</v>
      </c>
      <c r="H11" s="38">
        <v>0</v>
      </c>
      <c r="I11" s="39">
        <v>0</v>
      </c>
      <c r="J11" s="39">
        <v>0</v>
      </c>
      <c r="K11" s="40">
        <v>0</v>
      </c>
      <c r="L11" s="41"/>
      <c r="O11" s="42"/>
      <c r="P11" s="42"/>
      <c r="S11" s="42"/>
    </row>
    <row r="12" spans="1:19" x14ac:dyDescent="0.2">
      <c r="A12" s="35" t="s">
        <v>234</v>
      </c>
      <c r="B12" s="36"/>
      <c r="C12" s="26">
        <v>900000000</v>
      </c>
      <c r="D12" s="26">
        <v>0</v>
      </c>
      <c r="E12" s="37">
        <v>900000000</v>
      </c>
      <c r="F12" s="37">
        <v>211140000</v>
      </c>
      <c r="G12" s="37">
        <v>1111140000</v>
      </c>
      <c r="H12" s="26">
        <v>0</v>
      </c>
      <c r="I12" s="39">
        <v>190971211.64760447</v>
      </c>
      <c r="J12" s="39">
        <v>1302111211.6476045</v>
      </c>
      <c r="K12" s="40">
        <v>0.23841274452733602</v>
      </c>
      <c r="L12" s="41"/>
      <c r="O12" s="42"/>
      <c r="P12" s="42"/>
      <c r="S12" s="42"/>
    </row>
    <row r="13" spans="1:19" x14ac:dyDescent="0.2">
      <c r="A13" s="10" t="s">
        <v>241</v>
      </c>
      <c r="C13" s="26">
        <v>1600000000</v>
      </c>
      <c r="D13" s="26">
        <v>0</v>
      </c>
      <c r="E13" s="37">
        <v>1600000000</v>
      </c>
      <c r="F13" s="37">
        <v>375318000</v>
      </c>
      <c r="G13" s="37">
        <v>1975318000</v>
      </c>
      <c r="H13" s="26">
        <v>0</v>
      </c>
      <c r="I13" s="39">
        <v>339497157.73828936</v>
      </c>
      <c r="J13" s="39">
        <v>2314815157.7382894</v>
      </c>
      <c r="K13" s="40">
        <v>0.4238358673922713</v>
      </c>
      <c r="L13" s="41"/>
      <c r="O13" s="42"/>
      <c r="P13" s="42"/>
      <c r="S13" s="42"/>
    </row>
    <row r="14" spans="1:19" x14ac:dyDescent="0.2">
      <c r="A14" s="10" t="s">
        <v>246</v>
      </c>
      <c r="C14" s="26">
        <v>515000000</v>
      </c>
      <c r="D14" s="26">
        <v>0</v>
      </c>
      <c r="E14" s="37">
        <v>515000000</v>
      </c>
      <c r="F14" s="37">
        <v>120819000</v>
      </c>
      <c r="G14" s="37">
        <v>635819000</v>
      </c>
      <c r="H14" s="26">
        <v>0</v>
      </c>
      <c r="I14" s="39">
        <v>109277971.10946262</v>
      </c>
      <c r="J14" s="39">
        <v>745096971.10946262</v>
      </c>
      <c r="K14" s="40">
        <v>0.13642507047953117</v>
      </c>
      <c r="L14" s="41"/>
      <c r="O14" s="42"/>
      <c r="P14" s="42"/>
      <c r="S14" s="42"/>
    </row>
    <row r="15" spans="1:19" x14ac:dyDescent="0.2">
      <c r="A15" s="10" t="s">
        <v>247</v>
      </c>
      <c r="C15" s="26">
        <v>760000000</v>
      </c>
      <c r="D15" s="26">
        <v>0</v>
      </c>
      <c r="E15" s="37">
        <v>760000000</v>
      </c>
      <c r="F15" s="37">
        <v>178296000</v>
      </c>
      <c r="G15" s="37">
        <v>938296000</v>
      </c>
      <c r="H15" s="26">
        <v>0</v>
      </c>
      <c r="I15" s="39">
        <v>161264578.72464395</v>
      </c>
      <c r="J15" s="39">
        <v>1099560578.7246439</v>
      </c>
      <c r="K15" s="40">
        <v>0.20132631760086153</v>
      </c>
      <c r="L15" s="41"/>
      <c r="O15" s="42"/>
      <c r="P15" s="42"/>
      <c r="S15" s="42"/>
    </row>
    <row r="16" spans="1:19" hidden="1" x14ac:dyDescent="0.2">
      <c r="A16" s="10" t="s">
        <v>228</v>
      </c>
      <c r="C16" s="26">
        <v>0</v>
      </c>
      <c r="D16" s="26">
        <v>0</v>
      </c>
      <c r="E16" s="37">
        <v>0</v>
      </c>
      <c r="F16" s="37">
        <v>0</v>
      </c>
      <c r="G16" s="37">
        <v>0</v>
      </c>
      <c r="H16" s="26">
        <v>0</v>
      </c>
      <c r="I16" s="39">
        <v>0</v>
      </c>
      <c r="J16" s="39">
        <v>0</v>
      </c>
      <c r="K16" s="40">
        <v>0</v>
      </c>
      <c r="L16" s="41"/>
      <c r="O16" s="42"/>
      <c r="P16" s="42"/>
      <c r="S16" s="42"/>
    </row>
    <row r="17" spans="1:19" s="49" customFormat="1" x14ac:dyDescent="0.2">
      <c r="A17" s="43" t="s">
        <v>106</v>
      </c>
      <c r="B17" s="44"/>
      <c r="C17" s="45">
        <v>3775000000</v>
      </c>
      <c r="D17" s="46">
        <v>0</v>
      </c>
      <c r="E17" s="334">
        <v>3775000000</v>
      </c>
      <c r="F17" s="334">
        <v>885573000</v>
      </c>
      <c r="G17" s="334">
        <v>4660573000</v>
      </c>
      <c r="H17" s="46">
        <v>0</v>
      </c>
      <c r="I17" s="46">
        <v>801010919.22000039</v>
      </c>
      <c r="J17" s="46">
        <v>5461583919.2200003</v>
      </c>
      <c r="K17" s="47">
        <v>1</v>
      </c>
      <c r="L17" s="48"/>
      <c r="O17" s="48"/>
      <c r="P17" s="48"/>
      <c r="S17" s="50"/>
    </row>
    <row r="18" spans="1:19" x14ac:dyDescent="0.2">
      <c r="H18" s="51"/>
      <c r="I18" s="51"/>
      <c r="J18" s="51"/>
      <c r="K18" s="52"/>
    </row>
    <row r="19" spans="1:19" x14ac:dyDescent="0.2">
      <c r="A19" s="25" t="s">
        <v>107</v>
      </c>
      <c r="B19" s="7"/>
      <c r="C19" s="19"/>
      <c r="E19" s="7"/>
      <c r="G19" s="26"/>
      <c r="H19" s="9"/>
      <c r="I19" s="9"/>
      <c r="J19" s="9"/>
      <c r="K19" s="40"/>
      <c r="L19" s="7"/>
      <c r="M19" s="7"/>
    </row>
    <row r="20" spans="1:19" x14ac:dyDescent="0.2">
      <c r="A20" s="7"/>
      <c r="B20" s="7"/>
      <c r="C20" s="7"/>
      <c r="D20" s="7"/>
      <c r="E20" s="7"/>
      <c r="F20" s="25"/>
      <c r="G20" s="26"/>
      <c r="H20" s="9"/>
      <c r="I20" s="9"/>
      <c r="J20" s="9"/>
      <c r="K20" s="40"/>
      <c r="L20" s="7"/>
      <c r="M20" s="7"/>
    </row>
    <row r="21" spans="1:19" ht="38.25" x14ac:dyDescent="0.2">
      <c r="A21" s="32" t="s">
        <v>96</v>
      </c>
      <c r="B21" s="33"/>
      <c r="C21" s="34" t="s">
        <v>97</v>
      </c>
      <c r="D21" s="34" t="s">
        <v>98</v>
      </c>
      <c r="E21" s="34" t="s">
        <v>99</v>
      </c>
      <c r="F21" s="34" t="s">
        <v>100</v>
      </c>
      <c r="G21" s="34" t="s">
        <v>60</v>
      </c>
      <c r="H21" s="34" t="s">
        <v>101</v>
      </c>
      <c r="I21" s="34" t="s">
        <v>102</v>
      </c>
      <c r="J21" s="34" t="s">
        <v>103</v>
      </c>
      <c r="K21" s="53" t="s">
        <v>104</v>
      </c>
      <c r="L21" s="7"/>
      <c r="M21" s="30"/>
      <c r="N21" s="31"/>
      <c r="O21" s="30"/>
      <c r="P21" s="30"/>
      <c r="S21" s="30"/>
    </row>
    <row r="22" spans="1:19" hidden="1" x14ac:dyDescent="0.2">
      <c r="A22" s="35" t="s">
        <v>105</v>
      </c>
      <c r="C22" s="36">
        <v>0</v>
      </c>
      <c r="D22" s="36">
        <v>0</v>
      </c>
      <c r="E22" s="36">
        <v>0</v>
      </c>
      <c r="F22" s="55">
        <v>0</v>
      </c>
      <c r="G22" s="38">
        <v>0</v>
      </c>
      <c r="H22" s="38">
        <v>0</v>
      </c>
      <c r="I22" s="56">
        <v>0</v>
      </c>
      <c r="J22" s="39">
        <v>0</v>
      </c>
      <c r="K22" s="57">
        <v>0</v>
      </c>
      <c r="L22" s="41"/>
      <c r="O22" s="42"/>
      <c r="P22" s="42"/>
      <c r="S22" s="42"/>
    </row>
    <row r="23" spans="1:19" x14ac:dyDescent="0.2">
      <c r="A23" s="35" t="s">
        <v>234</v>
      </c>
      <c r="C23" s="36">
        <v>900000000</v>
      </c>
      <c r="D23" s="36">
        <v>0</v>
      </c>
      <c r="E23" s="36">
        <v>900000000</v>
      </c>
      <c r="F23" s="55">
        <v>211140000</v>
      </c>
      <c r="G23" s="26">
        <v>1111140000</v>
      </c>
      <c r="H23" s="26">
        <v>0</v>
      </c>
      <c r="I23" s="56">
        <v>177617739.62288737</v>
      </c>
      <c r="J23" s="39">
        <v>1288757739.6228874</v>
      </c>
      <c r="K23" s="40">
        <v>0.23841274452733602</v>
      </c>
      <c r="L23" s="41"/>
      <c r="O23" s="42"/>
      <c r="P23" s="42"/>
      <c r="S23" s="42"/>
    </row>
    <row r="24" spans="1:19" x14ac:dyDescent="0.2">
      <c r="A24" s="10" t="s">
        <v>241</v>
      </c>
      <c r="C24" s="36">
        <v>1600000000</v>
      </c>
      <c r="D24" s="36">
        <v>0</v>
      </c>
      <c r="E24" s="36">
        <v>1600000000</v>
      </c>
      <c r="F24" s="55">
        <v>375318000</v>
      </c>
      <c r="G24" s="26">
        <v>1975318000</v>
      </c>
      <c r="H24" s="26">
        <v>0</v>
      </c>
      <c r="I24" s="56">
        <v>315758156.66468906</v>
      </c>
      <c r="J24" s="39">
        <v>2291076156.6646891</v>
      </c>
      <c r="K24" s="40">
        <v>0.4238358673922713</v>
      </c>
      <c r="L24" s="41"/>
      <c r="M24" s="55"/>
      <c r="O24" s="42"/>
      <c r="P24" s="42"/>
      <c r="S24" s="42"/>
    </row>
    <row r="25" spans="1:19" x14ac:dyDescent="0.2">
      <c r="A25" s="10" t="s">
        <v>246</v>
      </c>
      <c r="C25" s="36">
        <v>515000000</v>
      </c>
      <c r="D25" s="36">
        <v>0</v>
      </c>
      <c r="E25" s="36">
        <v>515000000</v>
      </c>
      <c r="F25" s="55">
        <v>120819000</v>
      </c>
      <c r="G25" s="26">
        <v>635819000</v>
      </c>
      <c r="H25" s="26">
        <v>0</v>
      </c>
      <c r="I25" s="56">
        <v>101636817.67309666</v>
      </c>
      <c r="J25" s="39">
        <v>737455817.67309666</v>
      </c>
      <c r="K25" s="40">
        <v>0.13642507047953117</v>
      </c>
      <c r="L25" s="41"/>
      <c r="M25" s="55"/>
      <c r="O25" s="42"/>
      <c r="P25" s="42"/>
      <c r="S25" s="42"/>
    </row>
    <row r="26" spans="1:19" x14ac:dyDescent="0.2">
      <c r="A26" s="10" t="s">
        <v>247</v>
      </c>
      <c r="C26" s="36">
        <v>760000000</v>
      </c>
      <c r="D26" s="36">
        <v>0</v>
      </c>
      <c r="E26" s="36">
        <v>760000000</v>
      </c>
      <c r="F26" s="55">
        <v>178296000</v>
      </c>
      <c r="G26" s="26">
        <v>938296000</v>
      </c>
      <c r="H26" s="26">
        <v>0</v>
      </c>
      <c r="I26" s="56">
        <v>149988313.45932722</v>
      </c>
      <c r="J26" s="39">
        <v>1088284313.4593272</v>
      </c>
      <c r="K26" s="40">
        <v>0.20132631760086153</v>
      </c>
      <c r="L26" s="41"/>
      <c r="M26" s="55"/>
      <c r="O26" s="42"/>
      <c r="P26" s="42"/>
      <c r="S26" s="42"/>
    </row>
    <row r="27" spans="1:19" hidden="1" x14ac:dyDescent="0.2">
      <c r="A27" s="10" t="s">
        <v>228</v>
      </c>
      <c r="C27" s="36">
        <v>0</v>
      </c>
      <c r="D27" s="36">
        <v>0</v>
      </c>
      <c r="E27" s="36">
        <v>0</v>
      </c>
      <c r="F27" s="55">
        <v>0</v>
      </c>
      <c r="G27" s="26">
        <v>0</v>
      </c>
      <c r="H27" s="26">
        <v>0</v>
      </c>
      <c r="I27" s="56">
        <v>0</v>
      </c>
      <c r="J27" s="39">
        <v>0</v>
      </c>
      <c r="K27" s="40">
        <v>0</v>
      </c>
      <c r="L27" s="41"/>
      <c r="O27" s="42"/>
      <c r="P27" s="42"/>
      <c r="S27" s="42"/>
    </row>
    <row r="28" spans="1:19" s="49" customFormat="1" x14ac:dyDescent="0.2">
      <c r="A28" s="43" t="s">
        <v>106</v>
      </c>
      <c r="B28" s="44"/>
      <c r="C28" s="58">
        <v>3775000000</v>
      </c>
      <c r="D28" s="58">
        <v>0</v>
      </c>
      <c r="E28" s="58">
        <v>3775000000</v>
      </c>
      <c r="F28" s="58">
        <v>885573000</v>
      </c>
      <c r="G28" s="58">
        <v>4660573000</v>
      </c>
      <c r="H28" s="46">
        <v>0</v>
      </c>
      <c r="I28" s="46">
        <v>745001027.42000031</v>
      </c>
      <c r="J28" s="46">
        <v>5405574027.4200001</v>
      </c>
      <c r="K28" s="478">
        <v>1</v>
      </c>
      <c r="L28" s="48"/>
      <c r="O28" s="48"/>
      <c r="P28" s="48"/>
      <c r="S28" s="50"/>
    </row>
    <row r="29" spans="1:19" x14ac:dyDescent="0.2">
      <c r="A29" s="60"/>
      <c r="B29" s="61"/>
      <c r="C29" s="36"/>
      <c r="D29" s="36"/>
      <c r="E29" s="36"/>
      <c r="F29" s="36"/>
      <c r="G29" s="36"/>
      <c r="H29" s="36"/>
      <c r="I29" s="36"/>
      <c r="J29" s="36"/>
      <c r="K29" s="62"/>
      <c r="L29" s="26"/>
      <c r="O29" s="26"/>
      <c r="P29" s="26"/>
      <c r="S29" s="54"/>
    </row>
    <row r="30" spans="1:19" x14ac:dyDescent="0.2">
      <c r="A30" s="60"/>
      <c r="B30" s="61"/>
      <c r="C30" s="36"/>
      <c r="D30" s="36"/>
      <c r="E30" s="36"/>
      <c r="F30" s="36"/>
      <c r="G30" s="36"/>
      <c r="H30" s="36"/>
      <c r="I30" s="36"/>
      <c r="J30" s="36"/>
      <c r="K30" s="62"/>
      <c r="L30" s="26"/>
      <c r="O30" s="26"/>
      <c r="P30" s="26"/>
      <c r="S30" s="54"/>
    </row>
    <row r="31" spans="1:19" x14ac:dyDescent="0.2">
      <c r="A31" s="25" t="s">
        <v>108</v>
      </c>
      <c r="B31" s="7"/>
      <c r="C31" s="26"/>
      <c r="D31" s="7"/>
      <c r="E31" s="26"/>
      <c r="F31" s="63"/>
      <c r="G31" s="25" t="s">
        <v>109</v>
      </c>
      <c r="H31" s="7"/>
      <c r="I31" s="7"/>
      <c r="J31" s="7"/>
      <c r="K31" s="9"/>
      <c r="L31" s="7"/>
      <c r="M31" s="7"/>
    </row>
    <row r="32" spans="1:19" x14ac:dyDescent="0.2">
      <c r="A32" s="19" t="s">
        <v>110</v>
      </c>
      <c r="B32" s="7"/>
      <c r="C32" s="26"/>
      <c r="D32" s="26">
        <v>6151712952.6499996</v>
      </c>
      <c r="E32" s="26"/>
      <c r="F32" s="64"/>
      <c r="G32" s="19" t="s">
        <v>111</v>
      </c>
      <c r="H32" s="7"/>
      <c r="I32" s="7"/>
      <c r="J32" s="37">
        <v>16934916.230000004</v>
      </c>
      <c r="K32" s="479"/>
      <c r="L32" s="63"/>
      <c r="M32" s="7"/>
    </row>
    <row r="33" spans="1:13" x14ac:dyDescent="0.2">
      <c r="A33" s="19" t="s">
        <v>112</v>
      </c>
      <c r="B33" s="7"/>
      <c r="C33" s="26"/>
      <c r="D33" s="26">
        <v>2337471867.4899998</v>
      </c>
      <c r="E33" s="26"/>
      <c r="F33" s="64"/>
      <c r="G33" s="66" t="s">
        <v>113</v>
      </c>
      <c r="H33" s="7"/>
      <c r="I33" s="7"/>
      <c r="J33" s="67">
        <v>18829816.670000002</v>
      </c>
      <c r="K33" s="7"/>
      <c r="L33" s="63"/>
      <c r="M33" s="7"/>
    </row>
    <row r="34" spans="1:13" x14ac:dyDescent="0.2">
      <c r="B34" s="66" t="s">
        <v>40</v>
      </c>
      <c r="C34" s="26"/>
      <c r="D34" s="67">
        <v>2337471867.4899998</v>
      </c>
      <c r="E34" s="26"/>
      <c r="F34" s="64"/>
      <c r="G34" s="66" t="s">
        <v>114</v>
      </c>
      <c r="J34" s="67">
        <v>-1925773.61</v>
      </c>
      <c r="K34" s="7"/>
      <c r="L34" s="63"/>
      <c r="M34" s="7"/>
    </row>
    <row r="35" spans="1:13" x14ac:dyDescent="0.2">
      <c r="B35" s="66" t="s">
        <v>115</v>
      </c>
      <c r="C35" s="26"/>
      <c r="D35" s="67">
        <v>0</v>
      </c>
      <c r="E35" s="26"/>
      <c r="F35" s="64"/>
      <c r="G35" s="66" t="s">
        <v>116</v>
      </c>
      <c r="H35" s="7"/>
      <c r="I35" s="7"/>
      <c r="J35" s="67">
        <v>0</v>
      </c>
      <c r="K35" s="4"/>
      <c r="L35" s="63"/>
      <c r="M35" s="7"/>
    </row>
    <row r="36" spans="1:13" x14ac:dyDescent="0.2">
      <c r="B36" s="66" t="s">
        <v>117</v>
      </c>
      <c r="C36" s="26"/>
      <c r="D36" s="67">
        <v>0</v>
      </c>
      <c r="E36" s="26"/>
      <c r="F36" s="64"/>
      <c r="G36" s="19" t="s">
        <v>118</v>
      </c>
      <c r="H36" s="7"/>
      <c r="I36" s="7"/>
      <c r="J36" s="26">
        <v>0</v>
      </c>
      <c r="K36" s="4"/>
      <c r="L36" s="63"/>
      <c r="M36" s="7"/>
    </row>
    <row r="37" spans="1:13" x14ac:dyDescent="0.2">
      <c r="A37" s="68" t="s">
        <v>119</v>
      </c>
      <c r="B37" s="7"/>
      <c r="C37" s="7"/>
      <c r="D37" s="26">
        <v>2291185115.73</v>
      </c>
      <c r="E37" s="26"/>
      <c r="F37" s="64"/>
      <c r="G37" s="19" t="s">
        <v>120</v>
      </c>
      <c r="H37" s="7"/>
      <c r="I37" s="7"/>
      <c r="J37" s="37">
        <v>30873.170000000002</v>
      </c>
      <c r="K37" s="7"/>
      <c r="L37" s="63"/>
      <c r="M37" s="7"/>
    </row>
    <row r="38" spans="1:13" x14ac:dyDescent="0.2">
      <c r="A38" s="19" t="s">
        <v>121</v>
      </c>
      <c r="B38" s="7"/>
      <c r="C38" s="7"/>
      <c r="D38" s="26">
        <v>0</v>
      </c>
      <c r="E38" s="4"/>
      <c r="F38" s="354"/>
      <c r="G38" s="7"/>
      <c r="H38" s="7"/>
      <c r="I38" s="7"/>
      <c r="J38" s="7"/>
      <c r="K38" s="7"/>
      <c r="L38" s="63"/>
      <c r="M38" s="7"/>
    </row>
    <row r="39" spans="1:13" x14ac:dyDescent="0.2">
      <c r="A39" s="19" t="s">
        <v>122</v>
      </c>
      <c r="B39" s="7"/>
      <c r="C39" s="7"/>
      <c r="D39" s="26">
        <v>36364948.109999999</v>
      </c>
      <c r="E39" s="4"/>
      <c r="F39" s="354">
        <v>0</v>
      </c>
      <c r="G39" s="25" t="s">
        <v>123</v>
      </c>
      <c r="H39" s="7"/>
      <c r="I39" s="7"/>
      <c r="J39" s="7"/>
      <c r="K39" s="7"/>
      <c r="L39" s="63"/>
      <c r="M39" s="7"/>
    </row>
    <row r="40" spans="1:13" x14ac:dyDescent="0.2">
      <c r="A40" s="19" t="s">
        <v>124</v>
      </c>
      <c r="B40" s="7"/>
      <c r="C40" s="7"/>
      <c r="D40" s="26">
        <v>0</v>
      </c>
      <c r="E40" s="4"/>
      <c r="F40" s="354"/>
      <c r="G40" s="7" t="s">
        <v>111</v>
      </c>
      <c r="H40" s="7"/>
      <c r="I40" s="7"/>
      <c r="J40" s="37">
        <v>16934916.230000004</v>
      </c>
      <c r="K40" s="7"/>
      <c r="L40" s="63"/>
      <c r="M40" s="7"/>
    </row>
    <row r="41" spans="1:13" x14ac:dyDescent="0.2">
      <c r="A41" s="25" t="s">
        <v>125</v>
      </c>
      <c r="B41" s="27"/>
      <c r="C41" s="27"/>
      <c r="D41" s="58">
        <v>6069061252.7799997</v>
      </c>
      <c r="E41" s="480" t="s">
        <v>254</v>
      </c>
      <c r="F41" s="339">
        <v>6069061252.7799997</v>
      </c>
      <c r="G41" s="19" t="s">
        <v>144</v>
      </c>
      <c r="H41" s="7"/>
      <c r="I41" s="7"/>
      <c r="J41" s="63">
        <v>5433578973.3199997</v>
      </c>
      <c r="K41" s="7"/>
      <c r="L41" s="63"/>
      <c r="M41" s="7"/>
    </row>
    <row r="42" spans="1:13" x14ac:dyDescent="0.2">
      <c r="A42" s="10" t="s">
        <v>126</v>
      </c>
      <c r="B42" s="7"/>
      <c r="C42" s="7"/>
      <c r="D42" s="26">
        <v>-656980087.87</v>
      </c>
      <c r="E42" s="4"/>
      <c r="F42" s="354"/>
      <c r="G42" s="19" t="s">
        <v>127</v>
      </c>
      <c r="H42" s="7"/>
      <c r="I42" s="475"/>
      <c r="J42" s="70">
        <v>360</v>
      </c>
      <c r="K42" s="7"/>
      <c r="L42" s="63"/>
      <c r="M42" s="7"/>
    </row>
    <row r="43" spans="1:13" x14ac:dyDescent="0.2">
      <c r="A43" s="10" t="s">
        <v>128</v>
      </c>
      <c r="D43" s="26">
        <v>-6507137.4900000002</v>
      </c>
      <c r="E43" s="4"/>
      <c r="F43" s="355"/>
      <c r="G43" s="71" t="s">
        <v>129</v>
      </c>
      <c r="H43" s="71"/>
      <c r="I43" s="481"/>
      <c r="J43" s="71">
        <v>30</v>
      </c>
      <c r="L43" s="63"/>
      <c r="M43" s="7"/>
    </row>
    <row r="44" spans="1:13" x14ac:dyDescent="0.2">
      <c r="A44" s="49" t="s">
        <v>130</v>
      </c>
      <c r="D44" s="73">
        <v>5405574027.4200001</v>
      </c>
      <c r="E44" s="406"/>
      <c r="F44" s="355"/>
      <c r="G44" s="27" t="s">
        <v>131</v>
      </c>
      <c r="H44" s="27"/>
      <c r="I44" s="27"/>
      <c r="J44" s="74">
        <v>3.7400578101072515E-2</v>
      </c>
      <c r="L44" s="63"/>
      <c r="M44" s="7"/>
    </row>
    <row r="45" spans="1:13" x14ac:dyDescent="0.2">
      <c r="B45" s="55"/>
      <c r="D45" s="406"/>
      <c r="E45" s="480"/>
      <c r="F45" s="63"/>
      <c r="G45" s="19" t="s">
        <v>132</v>
      </c>
      <c r="H45" s="7"/>
      <c r="I45" s="7"/>
      <c r="J45" s="75">
        <v>0.01</v>
      </c>
      <c r="L45" s="63"/>
      <c r="M45" s="7"/>
    </row>
    <row r="46" spans="1:13" x14ac:dyDescent="0.2">
      <c r="A46" s="19" t="s">
        <v>145</v>
      </c>
      <c r="B46" s="7"/>
      <c r="C46" s="7"/>
      <c r="D46" s="55">
        <v>5433578973.3199997</v>
      </c>
      <c r="E46" s="482"/>
      <c r="F46" s="63"/>
      <c r="L46" s="63"/>
      <c r="M46" s="7"/>
    </row>
    <row r="47" spans="1:13" x14ac:dyDescent="0.2">
      <c r="A47" s="19" t="s">
        <v>133</v>
      </c>
      <c r="B47" s="7"/>
      <c r="C47" s="7"/>
      <c r="D47" s="54">
        <v>0.43019009734973424</v>
      </c>
      <c r="E47" s="75"/>
      <c r="F47" s="63"/>
      <c r="L47" s="63"/>
      <c r="M47" s="7"/>
    </row>
    <row r="48" spans="1:13" x14ac:dyDescent="0.2">
      <c r="A48" s="19" t="s">
        <v>134</v>
      </c>
      <c r="B48" s="7"/>
      <c r="C48" s="7"/>
      <c r="D48" s="54">
        <v>0.43983058050000001</v>
      </c>
      <c r="E48" s="77"/>
      <c r="F48" s="63"/>
      <c r="G48" s="19" t="s">
        <v>135</v>
      </c>
      <c r="H48" s="19"/>
      <c r="I48" s="483"/>
      <c r="J48" s="79">
        <v>2.7400578101072513E-2</v>
      </c>
      <c r="K48" s="7"/>
      <c r="L48" s="484"/>
      <c r="M48" s="7"/>
    </row>
    <row r="49" spans="1:13" x14ac:dyDescent="0.2">
      <c r="A49" s="19" t="s">
        <v>136</v>
      </c>
      <c r="B49" s="7"/>
      <c r="C49" s="7"/>
      <c r="D49" s="54">
        <v>0.32312447599999999</v>
      </c>
      <c r="E49" s="77"/>
      <c r="F49" s="63"/>
      <c r="G49" s="35" t="s">
        <v>137</v>
      </c>
      <c r="H49" s="61"/>
      <c r="I49" s="61"/>
      <c r="J49" s="481">
        <v>1.6181784000000001E-2</v>
      </c>
      <c r="K49" s="485"/>
      <c r="L49" s="75"/>
      <c r="M49" s="7"/>
    </row>
    <row r="50" spans="1:13" x14ac:dyDescent="0.2">
      <c r="A50" s="19" t="s">
        <v>138</v>
      </c>
      <c r="B50" s="7"/>
      <c r="C50" s="7"/>
      <c r="D50" s="54">
        <v>0.39771505128324475</v>
      </c>
      <c r="E50" s="26"/>
      <c r="F50" s="63"/>
      <c r="G50" s="60" t="s">
        <v>139</v>
      </c>
      <c r="H50" s="82"/>
      <c r="I50" s="82"/>
      <c r="J50" s="83">
        <v>1.1218794101072512E-2</v>
      </c>
      <c r="L50" s="63"/>
      <c r="M50" s="7"/>
    </row>
    <row r="51" spans="1:13" x14ac:dyDescent="0.2">
      <c r="A51" s="7"/>
      <c r="B51" s="7"/>
      <c r="C51" s="7"/>
      <c r="D51" s="7"/>
      <c r="E51" s="75"/>
      <c r="F51" s="63"/>
      <c r="G51" s="31"/>
      <c r="H51" s="31"/>
      <c r="I51" s="31"/>
      <c r="L51" s="63"/>
      <c r="M51" s="7"/>
    </row>
    <row r="52" spans="1:13" x14ac:dyDescent="0.2">
      <c r="A52" s="19" t="s">
        <v>244</v>
      </c>
      <c r="B52" s="7"/>
      <c r="C52" s="7"/>
      <c r="D52" s="37">
        <v>487656669.01999998</v>
      </c>
      <c r="E52" s="480"/>
      <c r="F52" s="63"/>
      <c r="L52" s="7"/>
      <c r="M52" s="7"/>
    </row>
    <row r="53" spans="1:13" x14ac:dyDescent="0.2">
      <c r="A53" s="19" t="s">
        <v>245</v>
      </c>
      <c r="B53" s="7"/>
      <c r="C53" s="7"/>
      <c r="D53" s="84">
        <v>9.0213669546719957E-2</v>
      </c>
      <c r="E53" s="75"/>
      <c r="F53" s="63"/>
      <c r="G53" s="7"/>
      <c r="H53" s="7"/>
      <c r="I53" s="7"/>
      <c r="J53" s="7"/>
      <c r="K53" s="7"/>
      <c r="L53" s="7"/>
      <c r="M53" s="7"/>
    </row>
    <row r="54" spans="1:13" x14ac:dyDescent="0.2">
      <c r="E54" s="36"/>
      <c r="F54" s="63"/>
      <c r="L54" s="7"/>
      <c r="M54" s="7"/>
    </row>
    <row r="55" spans="1:13" x14ac:dyDescent="0.2">
      <c r="A55" s="19" t="s">
        <v>58</v>
      </c>
      <c r="B55" s="7"/>
      <c r="C55" s="7"/>
      <c r="D55" s="63">
        <v>0</v>
      </c>
      <c r="E55" s="36"/>
      <c r="F55" s="63"/>
      <c r="L55" s="7"/>
      <c r="M55" s="7"/>
    </row>
    <row r="56" spans="1:13" x14ac:dyDescent="0.2">
      <c r="A56" s="7"/>
      <c r="B56" s="7"/>
      <c r="C56" s="7"/>
      <c r="D56" s="7"/>
      <c r="E56" s="85"/>
      <c r="F56" s="63"/>
      <c r="L56" s="7"/>
      <c r="M56" s="7"/>
    </row>
    <row r="57" spans="1:13" x14ac:dyDescent="0.2">
      <c r="A57" s="19" t="s">
        <v>140</v>
      </c>
      <c r="B57" s="7"/>
      <c r="C57" s="7"/>
      <c r="D57" s="37">
        <v>0</v>
      </c>
      <c r="E57" s="7"/>
      <c r="F57" s="63"/>
      <c r="L57" s="7"/>
      <c r="M57" s="7"/>
    </row>
    <row r="58" spans="1:13" x14ac:dyDescent="0.2">
      <c r="A58" s="19" t="s">
        <v>141</v>
      </c>
      <c r="B58" s="61"/>
      <c r="C58" s="61"/>
      <c r="D58" s="86">
        <v>0</v>
      </c>
      <c r="E58" s="26"/>
      <c r="F58" s="63"/>
      <c r="L58" s="7"/>
      <c r="M58" s="7"/>
    </row>
    <row r="59" spans="1:13" x14ac:dyDescent="0.2">
      <c r="A59" s="19" t="s">
        <v>142</v>
      </c>
      <c r="B59" s="61"/>
      <c r="C59" s="61"/>
      <c r="D59" s="75">
        <v>0</v>
      </c>
      <c r="E59" s="26"/>
      <c r="F59" s="63"/>
      <c r="L59" s="7"/>
      <c r="M59" s="7"/>
    </row>
    <row r="60" spans="1:13" x14ac:dyDescent="0.2">
      <c r="A60" s="87"/>
      <c r="B60" s="61"/>
      <c r="C60" s="61"/>
      <c r="D60" s="61"/>
      <c r="E60" s="26"/>
      <c r="F60" s="63"/>
      <c r="L60" s="7"/>
      <c r="M60" s="7"/>
    </row>
    <row r="61" spans="1:13" x14ac:dyDescent="0.2">
      <c r="A61" s="25" t="s">
        <v>227</v>
      </c>
      <c r="B61" s="7"/>
      <c r="C61" s="7"/>
      <c r="D61" s="7"/>
      <c r="F61" s="63"/>
    </row>
    <row r="62" spans="1:13" x14ac:dyDescent="0.2">
      <c r="A62" s="19" t="s">
        <v>112</v>
      </c>
      <c r="B62" s="7"/>
      <c r="C62" s="7"/>
      <c r="D62" s="26">
        <v>2337471867.4899998</v>
      </c>
      <c r="F62" s="63"/>
    </row>
    <row r="63" spans="1:13" x14ac:dyDescent="0.2">
      <c r="A63" s="19" t="s">
        <v>111</v>
      </c>
      <c r="B63" s="7"/>
      <c r="C63" s="7"/>
      <c r="D63" s="26">
        <v>16934916.230000004</v>
      </c>
      <c r="F63" s="63"/>
    </row>
    <row r="64" spans="1:13" x14ac:dyDescent="0.2">
      <c r="A64" s="25" t="s">
        <v>143</v>
      </c>
      <c r="C64" s="27"/>
      <c r="D64" s="58">
        <v>2354406783.7199998</v>
      </c>
      <c r="F64" s="63"/>
    </row>
  </sheetData>
  <conditionalFormatting sqref="E41">
    <cfRule type="containsText" dxfId="11" priority="3" stopIfTrue="1" operator="containsText" text="Recon Error">
      <formula>NOT(ISERROR(SEARCH("Recon Error",E41)))</formula>
    </cfRule>
    <cfRule type="cellIs" dxfId="10" priority="4" stopIfTrue="1" operator="equal">
      <formula>"Recon Error: Activity &lt;&gt; Balance"</formula>
    </cfRule>
  </conditionalFormatting>
  <conditionalFormatting sqref="E44">
    <cfRule type="containsText" dxfId="9" priority="1" stopIfTrue="1" operator="containsText" text="Recon Error">
      <formula>NOT(ISERROR(SEARCH("Recon Error",E44)))</formula>
    </cfRule>
    <cfRule type="cellIs" dxfId="8" priority="2" stopIfTrue="1" operator="equal">
      <formula>"Recon Error: Activity &lt;&gt; Balance"</formula>
    </cfRule>
  </conditionalFormatting>
  <pageMargins left="0.7" right="0.7" top="0.75" bottom="0.75" header="0.3" footer="0.3"/>
  <pageSetup scale="5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zoomScale="80" zoomScaleNormal="80" workbookViewId="0">
      <selection activeCell="E38" sqref="E38"/>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248</v>
      </c>
      <c r="C1" s="442"/>
      <c r="D1" s="442"/>
      <c r="E1" s="442"/>
      <c r="F1" s="442"/>
      <c r="G1" s="442"/>
      <c r="H1" s="442"/>
      <c r="I1" s="442"/>
      <c r="J1" s="442"/>
      <c r="K1" s="442"/>
      <c r="P1" s="442"/>
    </row>
    <row r="2" spans="2:16" s="405" customFormat="1" ht="12.4" customHeight="1" x14ac:dyDescent="0.2">
      <c r="B2" s="442"/>
      <c r="C2" s="442"/>
      <c r="D2" s="442"/>
      <c r="E2" s="442"/>
      <c r="F2" s="442"/>
      <c r="G2" s="442"/>
      <c r="H2" s="442"/>
      <c r="I2" s="442"/>
      <c r="J2" s="442"/>
      <c r="K2" s="442"/>
      <c r="P2" s="442"/>
    </row>
    <row r="3" spans="2:16" s="405" customFormat="1" ht="12.4" customHeight="1" x14ac:dyDescent="0.2">
      <c r="B3" s="458" t="s">
        <v>149</v>
      </c>
      <c r="C3" s="457" t="s">
        <v>89</v>
      </c>
      <c r="D3" s="457" t="s">
        <v>90</v>
      </c>
      <c r="E3" s="456" t="s">
        <v>91</v>
      </c>
      <c r="F3" s="442"/>
      <c r="G3" s="442"/>
      <c r="H3" s="451" t="s">
        <v>150</v>
      </c>
      <c r="I3" s="450">
        <v>0.13642507047953117</v>
      </c>
      <c r="J3" s="455"/>
      <c r="K3" s="442"/>
    </row>
    <row r="4" spans="2:16" s="405" customFormat="1" x14ac:dyDescent="0.2">
      <c r="B4" s="454" t="s">
        <v>92</v>
      </c>
      <c r="C4" s="453">
        <v>42887</v>
      </c>
      <c r="D4" s="453">
        <v>42901</v>
      </c>
      <c r="E4" s="452">
        <v>42933</v>
      </c>
      <c r="F4" s="442"/>
      <c r="G4" s="442"/>
      <c r="H4" s="451" t="s">
        <v>151</v>
      </c>
      <c r="I4" s="450">
        <v>0.85209482588431951</v>
      </c>
      <c r="J4" s="442"/>
      <c r="K4" s="442"/>
    </row>
    <row r="5" spans="2:16" s="405" customFormat="1" ht="12.4" customHeight="1" x14ac:dyDescent="0.2">
      <c r="B5" s="449" t="s">
        <v>93</v>
      </c>
      <c r="C5" s="448">
        <v>42916</v>
      </c>
      <c r="D5" s="448">
        <v>42933</v>
      </c>
      <c r="E5" s="447"/>
      <c r="F5" s="442"/>
      <c r="G5" s="442"/>
      <c r="H5" s="442"/>
      <c r="I5" s="442"/>
      <c r="J5" s="442"/>
      <c r="K5" s="395"/>
    </row>
    <row r="6" spans="2:16" s="405" customFormat="1" ht="12.4" customHeight="1" x14ac:dyDescent="0.2">
      <c r="B6" s="446" t="s">
        <v>94</v>
      </c>
      <c r="C6" s="445">
        <v>32</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249</v>
      </c>
      <c r="G9" s="473" t="s">
        <v>155</v>
      </c>
      <c r="H9" s="473" t="s">
        <v>149</v>
      </c>
      <c r="I9" s="473" t="s">
        <v>149</v>
      </c>
    </row>
    <row r="10" spans="2:16" x14ac:dyDescent="0.2">
      <c r="F10" s="387"/>
      <c r="G10" s="440">
        <v>43570</v>
      </c>
      <c r="H10" s="440">
        <v>43374</v>
      </c>
      <c r="I10" s="368" t="s">
        <v>156</v>
      </c>
    </row>
    <row r="11" spans="2:16" x14ac:dyDescent="0.2">
      <c r="C11" s="363" t="s">
        <v>10</v>
      </c>
      <c r="E11" s="432">
        <v>515000000</v>
      </c>
      <c r="I11" s="368"/>
    </row>
    <row r="12" spans="2:16" x14ac:dyDescent="0.2">
      <c r="D12" s="486" t="s">
        <v>235</v>
      </c>
      <c r="E12" s="421">
        <v>515000000</v>
      </c>
      <c r="F12" s="440"/>
    </row>
    <row r="13" spans="2:16" x14ac:dyDescent="0.2">
      <c r="D13" s="353"/>
      <c r="E13" s="421"/>
      <c r="G13" s="439"/>
      <c r="H13" s="439"/>
      <c r="I13" s="439"/>
      <c r="J13" s="439"/>
    </row>
    <row r="14" spans="2:16" x14ac:dyDescent="0.2">
      <c r="B14" s="363" t="s">
        <v>157</v>
      </c>
      <c r="E14" s="422">
        <v>515000000</v>
      </c>
      <c r="H14" s="538" t="s">
        <v>162</v>
      </c>
      <c r="I14" s="538"/>
      <c r="J14" s="538"/>
    </row>
    <row r="15" spans="2:16" x14ac:dyDescent="0.2">
      <c r="B15" s="363" t="s">
        <v>158</v>
      </c>
      <c r="D15" s="437"/>
      <c r="E15" s="432">
        <v>120819000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0</v>
      </c>
      <c r="G18" s="363" t="s">
        <v>146</v>
      </c>
      <c r="H18" s="353" t="s">
        <v>3</v>
      </c>
      <c r="I18" s="422">
        <v>0</v>
      </c>
    </row>
    <row r="19" spans="2:10" x14ac:dyDescent="0.2">
      <c r="B19" s="387" t="s">
        <v>161</v>
      </c>
      <c r="C19" s="387"/>
      <c r="D19" s="435"/>
      <c r="E19" s="436">
        <v>635819000</v>
      </c>
    </row>
    <row r="20" spans="2:10" x14ac:dyDescent="0.2">
      <c r="B20" s="387"/>
      <c r="C20" s="387"/>
      <c r="D20" s="435"/>
      <c r="E20" s="434"/>
      <c r="H20" s="539" t="s">
        <v>169</v>
      </c>
      <c r="I20" s="539"/>
      <c r="J20" s="539"/>
    </row>
    <row r="21" spans="2:10" x14ac:dyDescent="0.2">
      <c r="B21" s="363" t="s">
        <v>60</v>
      </c>
      <c r="D21" s="401"/>
      <c r="E21" s="432">
        <v>635819000</v>
      </c>
      <c r="F21" s="390"/>
      <c r="H21" s="353" t="s">
        <v>236</v>
      </c>
      <c r="I21" s="433">
        <v>32</v>
      </c>
    </row>
    <row r="22" spans="2:10" x14ac:dyDescent="0.2">
      <c r="B22" s="363" t="s">
        <v>102</v>
      </c>
      <c r="E22" s="432">
        <v>101636817.67309666</v>
      </c>
      <c r="F22" s="431"/>
      <c r="H22" s="353" t="s">
        <v>237</v>
      </c>
      <c r="I22" s="427">
        <v>1.1588899999999999E-2</v>
      </c>
    </row>
    <row r="23" spans="2:10" x14ac:dyDescent="0.2">
      <c r="E23" s="430"/>
      <c r="F23" s="428"/>
      <c r="H23" s="353" t="s">
        <v>238</v>
      </c>
      <c r="I23" s="427">
        <v>3.0999999999999999E-3</v>
      </c>
    </row>
    <row r="24" spans="2:10" x14ac:dyDescent="0.2">
      <c r="B24" s="387" t="s">
        <v>164</v>
      </c>
      <c r="C24" s="387"/>
      <c r="D24" s="387"/>
      <c r="E24" s="429">
        <v>737455817.67309666</v>
      </c>
      <c r="F24" s="428"/>
      <c r="H24" s="353"/>
      <c r="I24" s="427">
        <v>1.46889E-2</v>
      </c>
    </row>
    <row r="25" spans="2:10" x14ac:dyDescent="0.2">
      <c r="E25" s="390"/>
      <c r="F25" s="365"/>
      <c r="H25" s="353"/>
    </row>
    <row r="26" spans="2:10" x14ac:dyDescent="0.2">
      <c r="B26" s="363" t="s">
        <v>166</v>
      </c>
      <c r="E26" s="390">
        <v>1.4319530440254304</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260</v>
      </c>
      <c r="I30" s="422">
        <v>672425.2</v>
      </c>
      <c r="J30" s="420">
        <v>0.67242519999999995</v>
      </c>
    </row>
    <row r="31" spans="2:10" x14ac:dyDescent="0.2">
      <c r="F31" s="380"/>
      <c r="G31" s="386"/>
      <c r="H31" s="353" t="s">
        <v>261</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0.67242519999999995</v>
      </c>
    </row>
    <row r="34" spans="2:12" x14ac:dyDescent="0.2">
      <c r="B34" s="363" t="s">
        <v>171</v>
      </c>
      <c r="E34" s="379">
        <v>6151712952.6499996</v>
      </c>
      <c r="F34" s="404"/>
      <c r="G34" s="365"/>
      <c r="K34" s="390">
        <v>1.46889E-2</v>
      </c>
    </row>
    <row r="35" spans="2:12" x14ac:dyDescent="0.2">
      <c r="B35" s="363" t="s">
        <v>112</v>
      </c>
      <c r="E35" s="396">
        <v>-2337471867.4899998</v>
      </c>
      <c r="F35" s="404"/>
      <c r="G35" s="365"/>
      <c r="H35" s="353"/>
      <c r="I35" s="460"/>
      <c r="J35" s="460"/>
    </row>
    <row r="36" spans="2:12" x14ac:dyDescent="0.2">
      <c r="B36" s="363" t="s">
        <v>119</v>
      </c>
      <c r="E36" s="396">
        <v>2291185115.73</v>
      </c>
      <c r="F36" s="404"/>
      <c r="G36" s="365"/>
      <c r="H36" s="353"/>
      <c r="I36" s="461"/>
      <c r="J36" s="462"/>
    </row>
    <row r="37" spans="2:12" x14ac:dyDescent="0.2">
      <c r="B37" s="417" t="s">
        <v>121</v>
      </c>
      <c r="E37" s="396">
        <v>0</v>
      </c>
      <c r="F37" s="404"/>
      <c r="G37" s="365"/>
      <c r="H37" s="353"/>
      <c r="I37" s="463"/>
      <c r="J37" s="462"/>
    </row>
    <row r="38" spans="2:12" x14ac:dyDescent="0.2">
      <c r="B38" s="417" t="s">
        <v>122</v>
      </c>
      <c r="E38" s="396">
        <v>-36364948.109999999</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413">
        <v>672425.2</v>
      </c>
      <c r="K40" s="408"/>
    </row>
    <row r="41" spans="2:12" x14ac:dyDescent="0.2">
      <c r="B41" s="412" t="s">
        <v>179</v>
      </c>
      <c r="C41" s="412"/>
      <c r="D41" s="412"/>
      <c r="E41" s="411">
        <v>0</v>
      </c>
      <c r="F41" s="404"/>
      <c r="G41" s="365"/>
      <c r="H41" s="410" t="s">
        <v>132</v>
      </c>
      <c r="I41" s="409">
        <v>529849.17000000004</v>
      </c>
      <c r="K41" s="408"/>
    </row>
    <row r="42" spans="2:12" x14ac:dyDescent="0.2">
      <c r="B42" s="405" t="s">
        <v>126</v>
      </c>
      <c r="C42" s="387"/>
      <c r="D42" s="387"/>
      <c r="E42" s="396">
        <v>-656980087.87</v>
      </c>
      <c r="F42" s="404"/>
      <c r="G42" s="407"/>
      <c r="H42" s="363" t="s">
        <v>182</v>
      </c>
      <c r="I42" s="406">
        <v>766360.47419744474</v>
      </c>
      <c r="K42" s="387"/>
      <c r="L42" s="387"/>
    </row>
    <row r="43" spans="2:12" x14ac:dyDescent="0.2">
      <c r="B43" s="405" t="s">
        <v>180</v>
      </c>
      <c r="E43" s="396">
        <v>-6507137.4900000002</v>
      </c>
      <c r="F43" s="404"/>
      <c r="G43" s="365"/>
    </row>
    <row r="44" spans="2:12" x14ac:dyDescent="0.2">
      <c r="B44" s="387" t="s">
        <v>3</v>
      </c>
      <c r="C44" s="387"/>
      <c r="D44" s="387"/>
      <c r="E44" s="403">
        <v>5405574027.4200001</v>
      </c>
      <c r="F44" s="402" t="s">
        <v>146</v>
      </c>
      <c r="G44" s="365"/>
    </row>
    <row r="45" spans="2:12" x14ac:dyDescent="0.2">
      <c r="E45" s="399"/>
      <c r="F45" s="399"/>
      <c r="G45" s="399"/>
    </row>
    <row r="46" spans="2:12" x14ac:dyDescent="0.2">
      <c r="B46" s="371" t="s">
        <v>183</v>
      </c>
      <c r="E46" s="401">
        <v>0.13642507047953117</v>
      </c>
      <c r="F46" s="400"/>
      <c r="G46" s="399"/>
      <c r="H46" s="473" t="s">
        <v>185</v>
      </c>
      <c r="I46" s="473"/>
      <c r="J46" s="473"/>
    </row>
    <row r="47" spans="2:12" x14ac:dyDescent="0.2">
      <c r="E47" s="372"/>
      <c r="G47" s="372"/>
      <c r="K47" s="393"/>
      <c r="L47" s="393"/>
    </row>
    <row r="48" spans="2:12" x14ac:dyDescent="0.2">
      <c r="B48" s="363" t="s">
        <v>184</v>
      </c>
      <c r="E48" s="397">
        <v>5433578973.3199997</v>
      </c>
      <c r="G48" s="396"/>
      <c r="H48" s="353" t="s">
        <v>186</v>
      </c>
      <c r="I48" s="389">
        <v>2575000</v>
      </c>
      <c r="K48" s="393"/>
      <c r="L48" s="393"/>
    </row>
    <row r="49" spans="2:14" x14ac:dyDescent="0.2">
      <c r="B49" s="395" t="s">
        <v>133</v>
      </c>
      <c r="E49" s="390">
        <v>0.43019009734973424</v>
      </c>
      <c r="H49" s="353" t="s">
        <v>188</v>
      </c>
      <c r="I49" s="394">
        <v>2575000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16934916.230000004</v>
      </c>
      <c r="F56" s="378"/>
      <c r="I56" s="377" t="s">
        <v>210</v>
      </c>
      <c r="J56" s="377" t="s">
        <v>173</v>
      </c>
      <c r="M56" s="376"/>
    </row>
    <row r="57" spans="2:14" x14ac:dyDescent="0.2">
      <c r="B57" s="363" t="s">
        <v>190</v>
      </c>
      <c r="E57" s="375">
        <v>0</v>
      </c>
      <c r="F57" s="375"/>
      <c r="H57" s="368" t="s">
        <v>243</v>
      </c>
      <c r="I57" s="374">
        <v>0.10199999999999999</v>
      </c>
      <c r="J57" s="373">
        <v>8.6479999999999994E-3</v>
      </c>
    </row>
    <row r="58" spans="2:14" x14ac:dyDescent="0.2">
      <c r="B58" s="363" t="s">
        <v>118</v>
      </c>
      <c r="E58" s="372">
        <v>0</v>
      </c>
      <c r="F58" s="371"/>
    </row>
    <row r="59" spans="2:14" x14ac:dyDescent="0.2">
      <c r="B59" s="363" t="s">
        <v>191</v>
      </c>
      <c r="E59" s="370">
        <v>16934916.230000004</v>
      </c>
      <c r="F59" s="369"/>
      <c r="H59" s="368" t="s">
        <v>211</v>
      </c>
      <c r="I59" s="367" t="s">
        <v>225</v>
      </c>
      <c r="J59" s="366"/>
    </row>
    <row r="60" spans="2:14" x14ac:dyDescent="0.2">
      <c r="F60" s="365"/>
    </row>
    <row r="61" spans="2:14" x14ac:dyDescent="0.2">
      <c r="H61" s="540" t="s">
        <v>253</v>
      </c>
      <c r="I61" s="540"/>
      <c r="J61" s="373">
        <v>0.19735126554172189</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7" priority="1" operator="equal">
      <formula>"FAIL"</formula>
    </cfRule>
  </conditionalFormatting>
  <pageMargins left="0.5" right="0.5" top="0.5" bottom="0.5" header="0.5" footer="0.5"/>
  <pageSetup scale="71"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zoomScale="80" zoomScaleNormal="80" workbookViewId="0">
      <selection activeCell="I42" sqref="I42"/>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250</v>
      </c>
      <c r="C1" s="442"/>
      <c r="D1" s="442"/>
      <c r="E1" s="442"/>
      <c r="F1" s="442"/>
      <c r="G1" s="442"/>
      <c r="H1" s="442"/>
      <c r="I1" s="442"/>
      <c r="J1" s="442"/>
      <c r="K1" s="442"/>
      <c r="P1" s="442"/>
    </row>
    <row r="2" spans="2:16" s="405" customFormat="1" ht="12.4" customHeight="1" x14ac:dyDescent="0.2">
      <c r="B2" s="442"/>
      <c r="C2" s="442"/>
      <c r="D2" s="442"/>
      <c r="E2" s="442"/>
      <c r="F2" s="442"/>
      <c r="G2" s="442"/>
      <c r="H2" s="442"/>
      <c r="I2" s="442"/>
      <c r="J2" s="442"/>
      <c r="K2" s="442"/>
      <c r="P2" s="442"/>
    </row>
    <row r="3" spans="2:16" s="405" customFormat="1" ht="12.4" customHeight="1" x14ac:dyDescent="0.2">
      <c r="B3" s="458" t="s">
        <v>149</v>
      </c>
      <c r="C3" s="457" t="s">
        <v>89</v>
      </c>
      <c r="D3" s="457" t="s">
        <v>90</v>
      </c>
      <c r="E3" s="456" t="s">
        <v>91</v>
      </c>
      <c r="F3" s="442"/>
      <c r="G3" s="442"/>
      <c r="H3" s="451" t="s">
        <v>150</v>
      </c>
      <c r="I3" s="450">
        <v>0.20132631760086153</v>
      </c>
      <c r="J3" s="455"/>
      <c r="K3" s="442"/>
    </row>
    <row r="4" spans="2:16" s="405" customFormat="1" x14ac:dyDescent="0.2">
      <c r="B4" s="454" t="s">
        <v>92</v>
      </c>
      <c r="C4" s="453">
        <v>42887</v>
      </c>
      <c r="D4" s="453">
        <v>42901</v>
      </c>
      <c r="E4" s="452">
        <v>42933</v>
      </c>
      <c r="F4" s="442"/>
      <c r="G4" s="442"/>
      <c r="H4" s="451" t="s">
        <v>151</v>
      </c>
      <c r="I4" s="450">
        <v>0.85209482588431951</v>
      </c>
      <c r="J4" s="442"/>
      <c r="K4" s="442"/>
    </row>
    <row r="5" spans="2:16" s="405" customFormat="1" ht="12.4" customHeight="1" x14ac:dyDescent="0.2">
      <c r="B5" s="449" t="s">
        <v>93</v>
      </c>
      <c r="C5" s="448">
        <v>42916</v>
      </c>
      <c r="D5" s="448">
        <v>42933</v>
      </c>
      <c r="E5" s="447"/>
      <c r="F5" s="442"/>
      <c r="G5" s="442"/>
      <c r="H5" s="442"/>
      <c r="I5" s="442"/>
      <c r="J5" s="442"/>
      <c r="K5" s="395"/>
    </row>
    <row r="6" spans="2:16" s="405" customFormat="1" ht="12.4" customHeight="1" x14ac:dyDescent="0.2">
      <c r="B6" s="446" t="s">
        <v>94</v>
      </c>
      <c r="C6" s="445">
        <v>32</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251</v>
      </c>
      <c r="G9" s="473" t="s">
        <v>155</v>
      </c>
      <c r="H9" s="473" t="s">
        <v>149</v>
      </c>
      <c r="I9" s="473" t="s">
        <v>149</v>
      </c>
    </row>
    <row r="10" spans="2:16" x14ac:dyDescent="0.2">
      <c r="F10" s="387"/>
      <c r="G10" s="440">
        <v>43633</v>
      </c>
      <c r="H10" s="440">
        <v>43435</v>
      </c>
      <c r="I10" s="368" t="s">
        <v>156</v>
      </c>
    </row>
    <row r="11" spans="2:16" x14ac:dyDescent="0.2">
      <c r="C11" s="363" t="s">
        <v>10</v>
      </c>
      <c r="E11" s="432">
        <v>760000000</v>
      </c>
      <c r="I11" s="368"/>
    </row>
    <row r="12" spans="2:16" x14ac:dyDescent="0.2">
      <c r="D12" s="353"/>
      <c r="E12" s="421">
        <v>760000000</v>
      </c>
      <c r="F12" s="440"/>
    </row>
    <row r="13" spans="2:16" x14ac:dyDescent="0.2">
      <c r="D13" s="353"/>
      <c r="E13" s="421"/>
      <c r="G13" s="439"/>
      <c r="H13" s="439"/>
      <c r="I13" s="439"/>
      <c r="J13" s="439"/>
    </row>
    <row r="14" spans="2:16" x14ac:dyDescent="0.2">
      <c r="B14" s="363" t="s">
        <v>157</v>
      </c>
      <c r="E14" s="422">
        <v>760000000</v>
      </c>
      <c r="H14" s="538" t="s">
        <v>162</v>
      </c>
      <c r="I14" s="538"/>
      <c r="J14" s="538"/>
    </row>
    <row r="15" spans="2:16" x14ac:dyDescent="0.2">
      <c r="B15" s="363" t="s">
        <v>158</v>
      </c>
      <c r="D15" s="437"/>
      <c r="E15" s="432">
        <v>178296000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0</v>
      </c>
      <c r="G18" s="363" t="s">
        <v>146</v>
      </c>
      <c r="H18" s="353" t="s">
        <v>3</v>
      </c>
      <c r="I18" s="422">
        <v>0</v>
      </c>
    </row>
    <row r="19" spans="2:10" x14ac:dyDescent="0.2">
      <c r="B19" s="387" t="s">
        <v>161</v>
      </c>
      <c r="C19" s="387"/>
      <c r="D19" s="435"/>
      <c r="E19" s="436">
        <v>938296000</v>
      </c>
    </row>
    <row r="20" spans="2:10" x14ac:dyDescent="0.2">
      <c r="B20" s="387"/>
      <c r="C20" s="387"/>
      <c r="D20" s="435"/>
      <c r="E20" s="434"/>
      <c r="H20" s="539" t="s">
        <v>169</v>
      </c>
      <c r="I20" s="539"/>
      <c r="J20" s="539"/>
    </row>
    <row r="21" spans="2:10" x14ac:dyDescent="0.2">
      <c r="B21" s="363" t="s">
        <v>60</v>
      </c>
      <c r="D21" s="401"/>
      <c r="E21" s="432">
        <v>938296000</v>
      </c>
      <c r="F21" s="390"/>
      <c r="H21" s="353" t="s">
        <v>94</v>
      </c>
      <c r="I21" s="433">
        <v>32</v>
      </c>
    </row>
    <row r="22" spans="2:10" x14ac:dyDescent="0.2">
      <c r="B22" s="363" t="s">
        <v>102</v>
      </c>
      <c r="E22" s="432">
        <v>149988313.45932722</v>
      </c>
      <c r="F22" s="431"/>
      <c r="H22" s="353" t="s">
        <v>148</v>
      </c>
      <c r="I22" s="427">
        <v>1.1588899999999999E-2</v>
      </c>
    </row>
    <row r="23" spans="2:10" x14ac:dyDescent="0.2">
      <c r="E23" s="430"/>
      <c r="F23" s="428"/>
      <c r="H23" s="353" t="s">
        <v>172</v>
      </c>
      <c r="I23" s="427">
        <v>4.3E-3</v>
      </c>
    </row>
    <row r="24" spans="2:10" x14ac:dyDescent="0.2">
      <c r="B24" s="387" t="s">
        <v>164</v>
      </c>
      <c r="C24" s="387"/>
      <c r="D24" s="387"/>
      <c r="E24" s="429">
        <v>1088284313.4593272</v>
      </c>
      <c r="F24" s="428"/>
      <c r="H24" s="353"/>
      <c r="I24" s="427">
        <v>1.5888899999999997E-2</v>
      </c>
    </row>
    <row r="25" spans="2:10" x14ac:dyDescent="0.2">
      <c r="E25" s="390"/>
      <c r="F25" s="365"/>
      <c r="H25" s="353"/>
    </row>
    <row r="26" spans="2:10" x14ac:dyDescent="0.2">
      <c r="B26" s="363" t="s">
        <v>166</v>
      </c>
      <c r="E26" s="390">
        <v>1.4319530440254304</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175</v>
      </c>
      <c r="I30" s="422">
        <v>1073383.47</v>
      </c>
      <c r="J30" s="420">
        <v>1.07338347</v>
      </c>
    </row>
    <row r="31" spans="2:10" x14ac:dyDescent="0.2">
      <c r="F31" s="380"/>
      <c r="G31" s="386"/>
      <c r="H31" s="353" t="s">
        <v>176</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1.07338347</v>
      </c>
    </row>
    <row r="34" spans="2:12" x14ac:dyDescent="0.2">
      <c r="B34" s="363" t="s">
        <v>171</v>
      </c>
      <c r="E34" s="379">
        <v>6151712952.6499996</v>
      </c>
      <c r="F34" s="404"/>
      <c r="G34" s="365"/>
      <c r="K34" s="390">
        <v>1.5888899999999997E-2</v>
      </c>
    </row>
    <row r="35" spans="2:12" x14ac:dyDescent="0.2">
      <c r="B35" s="363" t="s">
        <v>112</v>
      </c>
      <c r="E35" s="396">
        <v>-2337471867.4899998</v>
      </c>
      <c r="F35" s="404"/>
      <c r="G35" s="365"/>
      <c r="H35" s="353"/>
      <c r="I35" s="460"/>
      <c r="J35" s="460"/>
    </row>
    <row r="36" spans="2:12" x14ac:dyDescent="0.2">
      <c r="B36" s="363" t="s">
        <v>119</v>
      </c>
      <c r="E36" s="396">
        <v>2291185115.73</v>
      </c>
      <c r="F36" s="404"/>
      <c r="G36" s="365"/>
      <c r="H36" s="353"/>
      <c r="I36" s="461"/>
      <c r="J36" s="462"/>
    </row>
    <row r="37" spans="2:12" x14ac:dyDescent="0.2">
      <c r="B37" s="417" t="s">
        <v>121</v>
      </c>
      <c r="E37" s="396">
        <v>0</v>
      </c>
      <c r="F37" s="404"/>
      <c r="G37" s="365"/>
      <c r="H37" s="353"/>
      <c r="I37" s="463"/>
      <c r="J37" s="462"/>
    </row>
    <row r="38" spans="2:12" x14ac:dyDescent="0.2">
      <c r="B38" s="417" t="s">
        <v>122</v>
      </c>
      <c r="E38" s="396">
        <v>-36364948.109999999</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413">
        <v>1073383.47</v>
      </c>
      <c r="K40" s="408"/>
    </row>
    <row r="41" spans="2:12" x14ac:dyDescent="0.2">
      <c r="B41" s="412" t="s">
        <v>179</v>
      </c>
      <c r="C41" s="412"/>
      <c r="D41" s="412"/>
      <c r="E41" s="411">
        <v>0</v>
      </c>
      <c r="F41" s="404"/>
      <c r="G41" s="365"/>
      <c r="H41" s="410" t="s">
        <v>132</v>
      </c>
      <c r="I41" s="409">
        <v>781913.33</v>
      </c>
      <c r="K41" s="408"/>
    </row>
    <row r="42" spans="2:12" x14ac:dyDescent="0.2">
      <c r="B42" s="405" t="s">
        <v>126</v>
      </c>
      <c r="C42" s="387"/>
      <c r="D42" s="387"/>
      <c r="E42" s="396">
        <v>-656980087.87</v>
      </c>
      <c r="F42" s="404"/>
      <c r="G42" s="407"/>
      <c r="H42" s="363" t="s">
        <v>182</v>
      </c>
      <c r="I42" s="406">
        <v>1049873.0671651615</v>
      </c>
      <c r="K42" s="387"/>
      <c r="L42" s="387"/>
    </row>
    <row r="43" spans="2:12" x14ac:dyDescent="0.2">
      <c r="B43" s="405" t="s">
        <v>180</v>
      </c>
      <c r="E43" s="396">
        <v>-6507137.4900000002</v>
      </c>
      <c r="F43" s="404"/>
      <c r="G43" s="365"/>
    </row>
    <row r="44" spans="2:12" x14ac:dyDescent="0.2">
      <c r="B44" s="387" t="s">
        <v>3</v>
      </c>
      <c r="C44" s="387"/>
      <c r="D44" s="387"/>
      <c r="E44" s="403">
        <v>5405574027.4200001</v>
      </c>
      <c r="F44" s="402" t="s">
        <v>146</v>
      </c>
      <c r="G44" s="365"/>
    </row>
    <row r="45" spans="2:12" x14ac:dyDescent="0.2">
      <c r="E45" s="399"/>
      <c r="F45" s="399"/>
      <c r="G45" s="399"/>
    </row>
    <row r="46" spans="2:12" x14ac:dyDescent="0.2">
      <c r="B46" s="371" t="s">
        <v>183</v>
      </c>
      <c r="E46" s="401">
        <v>0.20132631760086153</v>
      </c>
      <c r="F46" s="400"/>
      <c r="G46" s="399"/>
      <c r="H46" s="473" t="s">
        <v>185</v>
      </c>
      <c r="I46" s="473"/>
      <c r="J46" s="473"/>
    </row>
    <row r="47" spans="2:12" x14ac:dyDescent="0.2">
      <c r="E47" s="372"/>
      <c r="G47" s="372"/>
      <c r="K47" s="393"/>
      <c r="L47" s="393"/>
    </row>
    <row r="48" spans="2:12" x14ac:dyDescent="0.2">
      <c r="B48" s="363" t="s">
        <v>184</v>
      </c>
      <c r="E48" s="397">
        <v>5433578973.3199997</v>
      </c>
      <c r="G48" s="396"/>
      <c r="H48" s="353" t="s">
        <v>186</v>
      </c>
      <c r="I48" s="389">
        <v>3800000</v>
      </c>
      <c r="K48" s="393"/>
      <c r="L48" s="393"/>
    </row>
    <row r="49" spans="2:14" x14ac:dyDescent="0.2">
      <c r="B49" s="395" t="s">
        <v>133</v>
      </c>
      <c r="E49" s="390">
        <v>0.43019009734973424</v>
      </c>
      <c r="H49" s="353" t="s">
        <v>188</v>
      </c>
      <c r="I49" s="394">
        <v>3800000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16934916.230000004</v>
      </c>
      <c r="F56" s="378"/>
      <c r="I56" s="377" t="s">
        <v>210</v>
      </c>
      <c r="J56" s="377" t="s">
        <v>173</v>
      </c>
      <c r="M56" s="376"/>
    </row>
    <row r="57" spans="2:14" x14ac:dyDescent="0.2">
      <c r="B57" s="363" t="s">
        <v>190</v>
      </c>
      <c r="E57" s="375">
        <v>0</v>
      </c>
      <c r="F57" s="375"/>
      <c r="H57" s="368" t="s">
        <v>243</v>
      </c>
      <c r="I57" s="374">
        <v>0.10199999999999999</v>
      </c>
      <c r="J57" s="373">
        <v>8.6479999999999994E-3</v>
      </c>
    </row>
    <row r="58" spans="2:14" x14ac:dyDescent="0.2">
      <c r="B58" s="363" t="s">
        <v>118</v>
      </c>
      <c r="E58" s="372">
        <v>0</v>
      </c>
      <c r="F58" s="371"/>
    </row>
    <row r="59" spans="2:14" x14ac:dyDescent="0.2">
      <c r="B59" s="363" t="s">
        <v>191</v>
      </c>
      <c r="E59" s="370">
        <v>16934916.230000004</v>
      </c>
      <c r="F59" s="369"/>
      <c r="H59" s="368" t="s">
        <v>211</v>
      </c>
      <c r="I59" s="367" t="s">
        <v>225</v>
      </c>
      <c r="J59" s="366"/>
    </row>
    <row r="60" spans="2:14" x14ac:dyDescent="0.2">
      <c r="F60" s="365"/>
    </row>
    <row r="61" spans="2:14" x14ac:dyDescent="0.2">
      <c r="H61" s="540" t="s">
        <v>253</v>
      </c>
      <c r="I61" s="540"/>
      <c r="J61" s="373">
        <v>0.19735126554172189</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6" priority="1" operator="equal">
      <formula>"FAIL"</formula>
    </cfRule>
  </conditionalFormatting>
  <pageMargins left="0.5" right="0.5" top="0.5" bottom="0.5" header="0.5" footer="0.5"/>
  <pageSetup scale="71"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showOutlineSymbols="0" zoomScaleNormal="100" workbookViewId="0">
      <pane ySplit="6" topLeftCell="A7" activePane="bottomLeft" state="frozen"/>
      <selection sqref="A1:XFD1048576"/>
      <selection pane="bottomLeft" activeCell="C14" sqref="C14"/>
    </sheetView>
  </sheetViews>
  <sheetFormatPr defaultColWidth="19.85546875" defaultRowHeight="12.75" x14ac:dyDescent="0.2"/>
  <cols>
    <col min="1" max="16384" width="19.85546875" style="405"/>
  </cols>
  <sheetData>
    <row r="1" spans="1:15" x14ac:dyDescent="0.2">
      <c r="A1" s="459" t="s">
        <v>87</v>
      </c>
      <c r="B1" s="442"/>
      <c r="C1" s="442"/>
      <c r="D1" s="442"/>
      <c r="I1" s="442"/>
      <c r="J1" s="442"/>
      <c r="K1" s="442"/>
    </row>
    <row r="2" spans="1:15" ht="12.4" customHeight="1" x14ac:dyDescent="0.2">
      <c r="A2" s="442"/>
      <c r="B2" s="442"/>
      <c r="C2" s="442"/>
      <c r="D2" s="442"/>
      <c r="G2" s="488"/>
      <c r="H2" s="488"/>
      <c r="I2" s="489"/>
      <c r="J2" s="489"/>
      <c r="K2" s="489"/>
      <c r="L2" s="488"/>
      <c r="M2" s="488"/>
    </row>
    <row r="3" spans="1:15" ht="12.4" customHeight="1" x14ac:dyDescent="0.2">
      <c r="A3" s="458" t="s">
        <v>149</v>
      </c>
      <c r="B3" s="457" t="s">
        <v>89</v>
      </c>
      <c r="C3" s="457" t="s">
        <v>90</v>
      </c>
      <c r="D3" s="456" t="s">
        <v>91</v>
      </c>
      <c r="G3" s="488"/>
      <c r="H3" s="488"/>
      <c r="I3" s="490"/>
      <c r="J3" s="490"/>
      <c r="K3" s="490"/>
      <c r="L3" s="488"/>
      <c r="M3" s="488"/>
    </row>
    <row r="4" spans="1:15" ht="12.4" customHeight="1" x14ac:dyDescent="0.2">
      <c r="A4" s="491" t="s">
        <v>92</v>
      </c>
      <c r="B4" s="492">
        <v>42887</v>
      </c>
      <c r="C4" s="492">
        <v>42901</v>
      </c>
      <c r="D4" s="493">
        <v>42933</v>
      </c>
      <c r="G4" s="488"/>
      <c r="H4" s="488"/>
      <c r="I4" s="494"/>
      <c r="J4" s="494"/>
      <c r="K4" s="494"/>
      <c r="L4" s="488"/>
      <c r="M4" s="488"/>
    </row>
    <row r="5" spans="1:15" ht="12.4" customHeight="1" x14ac:dyDescent="0.2">
      <c r="A5" s="495" t="s">
        <v>93</v>
      </c>
      <c r="B5" s="494">
        <v>42916</v>
      </c>
      <c r="C5" s="494">
        <v>42933</v>
      </c>
      <c r="D5" s="447"/>
      <c r="G5" s="488"/>
      <c r="H5" s="488"/>
      <c r="I5" s="494"/>
      <c r="J5" s="494"/>
      <c r="K5" s="494"/>
      <c r="L5" s="488"/>
      <c r="M5" s="488"/>
    </row>
    <row r="6" spans="1:15" ht="12.4" customHeight="1" x14ac:dyDescent="0.2">
      <c r="A6" s="446" t="s">
        <v>94</v>
      </c>
      <c r="B6" s="444"/>
      <c r="C6" s="444"/>
      <c r="D6" s="443"/>
      <c r="G6" s="488"/>
      <c r="H6" s="488"/>
      <c r="I6" s="488"/>
      <c r="J6" s="489"/>
      <c r="K6" s="489"/>
      <c r="L6" s="488"/>
      <c r="M6" s="488"/>
    </row>
    <row r="7" spans="1:15" x14ac:dyDescent="0.2">
      <c r="G7" s="488"/>
      <c r="H7" s="488"/>
      <c r="I7" s="488"/>
      <c r="J7" s="488"/>
      <c r="K7" s="488"/>
      <c r="L7" s="488"/>
      <c r="M7" s="488"/>
    </row>
    <row r="8" spans="1:15" x14ac:dyDescent="0.2">
      <c r="A8" s="496" t="s">
        <v>200</v>
      </c>
      <c r="B8" s="497"/>
      <c r="C8" s="497"/>
      <c r="D8" s="497"/>
      <c r="E8" s="497"/>
      <c r="F8" s="497"/>
      <c r="G8" s="498"/>
      <c r="H8" s="488"/>
      <c r="I8" s="488"/>
      <c r="J8" s="488"/>
      <c r="K8" s="488"/>
      <c r="L8" s="488"/>
      <c r="M8" s="488"/>
    </row>
    <row r="9" spans="1:15" x14ac:dyDescent="0.2">
      <c r="A9" s="496"/>
      <c r="B9" s="497"/>
      <c r="C9" s="497"/>
      <c r="D9" s="497"/>
      <c r="E9" s="497"/>
      <c r="F9" s="497"/>
      <c r="G9" s="498"/>
      <c r="H9" s="488"/>
      <c r="I9" s="488"/>
      <c r="J9" s="488"/>
      <c r="K9" s="488"/>
      <c r="L9" s="488"/>
      <c r="M9" s="488"/>
    </row>
    <row r="10" spans="1:15" ht="25.5" x14ac:dyDescent="0.2">
      <c r="A10" s="499"/>
      <c r="B10" s="221" t="s">
        <v>201</v>
      </c>
      <c r="C10" s="222" t="s">
        <v>202</v>
      </c>
      <c r="D10" s="222" t="s">
        <v>210</v>
      </c>
      <c r="E10" s="222" t="s">
        <v>230</v>
      </c>
      <c r="F10" s="223"/>
      <c r="G10" s="500"/>
      <c r="H10" s="223"/>
      <c r="I10" s="488"/>
      <c r="J10" s="488"/>
      <c r="K10" s="488"/>
      <c r="L10" s="488"/>
      <c r="M10" s="488"/>
    </row>
    <row r="11" spans="1:15" x14ac:dyDescent="0.2">
      <c r="A11" s="499"/>
      <c r="B11" s="224" t="s">
        <v>203</v>
      </c>
      <c r="C11" s="225">
        <v>206773207.87</v>
      </c>
      <c r="D11" s="226">
        <v>0.1</v>
      </c>
      <c r="E11" s="227">
        <v>0</v>
      </c>
      <c r="F11" s="227"/>
      <c r="G11" s="500"/>
      <c r="H11" s="228"/>
      <c r="I11" s="488"/>
      <c r="J11" s="488"/>
      <c r="K11" s="488"/>
      <c r="L11" s="488"/>
      <c r="M11" s="488"/>
    </row>
    <row r="12" spans="1:15" x14ac:dyDescent="0.2">
      <c r="A12" s="499"/>
      <c r="B12" s="224"/>
      <c r="C12" s="225"/>
      <c r="D12" s="226"/>
      <c r="E12" s="227"/>
      <c r="F12" s="227"/>
      <c r="G12" s="500"/>
      <c r="H12" s="228"/>
      <c r="I12" s="488"/>
      <c r="J12" s="488"/>
      <c r="K12" s="488"/>
      <c r="L12" s="488"/>
      <c r="M12" s="488"/>
    </row>
    <row r="13" spans="1:15" x14ac:dyDescent="0.2">
      <c r="A13" s="499"/>
      <c r="B13" s="224" t="s">
        <v>204</v>
      </c>
      <c r="C13" s="225">
        <v>209081436.44999999</v>
      </c>
      <c r="D13" s="229">
        <v>0.04</v>
      </c>
      <c r="E13" s="227">
        <v>0</v>
      </c>
      <c r="F13" s="227"/>
      <c r="G13" s="500"/>
      <c r="H13" s="228"/>
      <c r="I13" s="488"/>
      <c r="M13" s="501"/>
      <c r="N13" s="502"/>
      <c r="O13" s="503"/>
    </row>
    <row r="14" spans="1:15" x14ac:dyDescent="0.2">
      <c r="A14" s="499"/>
      <c r="B14" s="224" t="s">
        <v>205</v>
      </c>
      <c r="C14" s="225">
        <v>114105230.69</v>
      </c>
      <c r="D14" s="229">
        <v>3.5000000000000003E-2</v>
      </c>
      <c r="E14" s="227">
        <v>0</v>
      </c>
      <c r="F14" s="227"/>
      <c r="G14" s="500"/>
      <c r="H14" s="228"/>
      <c r="I14" s="488"/>
      <c r="J14" s="488"/>
      <c r="K14" s="488"/>
      <c r="L14" s="488"/>
      <c r="M14" s="488"/>
    </row>
    <row r="15" spans="1:15" x14ac:dyDescent="0.2">
      <c r="A15" s="499"/>
      <c r="B15" s="224" t="s">
        <v>206</v>
      </c>
      <c r="C15" s="233">
        <v>56149029.109999999</v>
      </c>
      <c r="D15" s="229">
        <v>3.2500000000000001E-2</v>
      </c>
      <c r="E15" s="227">
        <v>0</v>
      </c>
      <c r="F15" s="227"/>
      <c r="G15" s="500"/>
      <c r="H15" s="228"/>
      <c r="I15" s="488"/>
      <c r="J15" s="488"/>
      <c r="K15" s="488"/>
      <c r="L15" s="488"/>
      <c r="M15" s="488"/>
    </row>
    <row r="16" spans="1:15" x14ac:dyDescent="0.2">
      <c r="A16" s="499"/>
      <c r="B16" s="224"/>
      <c r="C16" s="233"/>
      <c r="D16" s="226"/>
      <c r="E16" s="227"/>
      <c r="F16" s="227"/>
      <c r="G16" s="500"/>
      <c r="H16" s="228"/>
      <c r="I16" s="488"/>
      <c r="J16" s="488"/>
      <c r="K16" s="488"/>
      <c r="L16" s="488"/>
      <c r="M16" s="488"/>
    </row>
    <row r="17" spans="1:13" x14ac:dyDescent="0.2">
      <c r="A17" s="499"/>
      <c r="B17" s="224" t="s">
        <v>207</v>
      </c>
      <c r="C17" s="233">
        <v>51508901.759999998</v>
      </c>
      <c r="D17" s="229">
        <v>2.5000000000000001E-2</v>
      </c>
      <c r="E17" s="227">
        <v>0</v>
      </c>
      <c r="F17" s="227"/>
      <c r="G17" s="500"/>
      <c r="H17" s="228"/>
      <c r="I17" s="488"/>
      <c r="J17" s="488"/>
      <c r="K17" s="488"/>
      <c r="L17" s="488"/>
      <c r="M17" s="488"/>
    </row>
    <row r="18" spans="1:13" x14ac:dyDescent="0.2">
      <c r="A18" s="499"/>
      <c r="B18" s="224"/>
      <c r="C18" s="233">
        <v>0</v>
      </c>
      <c r="D18" s="229">
        <v>0.02</v>
      </c>
      <c r="E18" s="227">
        <v>0</v>
      </c>
      <c r="F18" s="227"/>
      <c r="G18" s="500"/>
      <c r="H18" s="228"/>
      <c r="I18" s="488"/>
      <c r="J18" s="488"/>
      <c r="K18" s="488"/>
      <c r="L18" s="488"/>
      <c r="M18" s="488"/>
    </row>
    <row r="19" spans="1:13" x14ac:dyDescent="0.2">
      <c r="A19" s="499"/>
      <c r="B19" s="224"/>
      <c r="C19" s="233">
        <v>0</v>
      </c>
      <c r="D19" s="234">
        <v>0.02</v>
      </c>
      <c r="E19" s="235">
        <v>0</v>
      </c>
      <c r="F19" s="227"/>
      <c r="G19" s="500"/>
      <c r="H19" s="228"/>
      <c r="I19" s="488"/>
      <c r="J19" s="488"/>
      <c r="K19" s="488"/>
      <c r="L19" s="488"/>
      <c r="M19" s="488"/>
    </row>
    <row r="20" spans="1:13" x14ac:dyDescent="0.2">
      <c r="A20" s="499"/>
      <c r="B20" s="236"/>
      <c r="C20" s="237">
        <v>637617805.88</v>
      </c>
      <c r="D20" s="238"/>
      <c r="E20" s="488"/>
      <c r="F20" s="227"/>
      <c r="G20" s="262"/>
      <c r="H20" s="227"/>
      <c r="I20" s="488"/>
      <c r="J20" s="488"/>
      <c r="K20" s="488"/>
      <c r="L20" s="488"/>
      <c r="M20" s="488"/>
    </row>
    <row r="21" spans="1:13" x14ac:dyDescent="0.2">
      <c r="A21" s="499"/>
      <c r="B21" s="224"/>
      <c r="C21" s="224"/>
      <c r="D21" s="224"/>
      <c r="E21" s="488"/>
      <c r="F21" s="224"/>
      <c r="G21" s="347"/>
      <c r="H21" s="239"/>
      <c r="I21" s="488"/>
      <c r="J21" s="488"/>
      <c r="K21" s="488"/>
      <c r="L21" s="488"/>
      <c r="M21" s="488"/>
    </row>
    <row r="22" spans="1:13" x14ac:dyDescent="0.2">
      <c r="A22" s="504"/>
      <c r="B22" s="444"/>
      <c r="C22" s="241" t="s">
        <v>208</v>
      </c>
      <c r="D22" s="444"/>
      <c r="E22" s="242">
        <v>0</v>
      </c>
      <c r="F22" s="444"/>
      <c r="G22" s="505"/>
      <c r="H22" s="225"/>
      <c r="I22" s="488"/>
      <c r="J22" s="488"/>
      <c r="K22" s="488"/>
      <c r="L22" s="488"/>
      <c r="M22" s="488"/>
    </row>
    <row r="23" spans="1:13" x14ac:dyDescent="0.2">
      <c r="G23" s="488"/>
      <c r="H23" s="488"/>
      <c r="I23" s="488"/>
      <c r="J23" s="488"/>
      <c r="K23" s="488"/>
      <c r="L23" s="488"/>
      <c r="M23" s="488"/>
    </row>
    <row r="24" spans="1:13" x14ac:dyDescent="0.2">
      <c r="A24" s="496" t="s">
        <v>209</v>
      </c>
      <c r="B24" s="497"/>
      <c r="C24" s="506" t="s">
        <v>210</v>
      </c>
      <c r="D24" s="506" t="s">
        <v>173</v>
      </c>
      <c r="E24" s="507" t="s">
        <v>211</v>
      </c>
      <c r="G24" s="488"/>
      <c r="H24" s="488"/>
      <c r="I24" s="488"/>
      <c r="J24" s="488"/>
      <c r="K24" s="488"/>
      <c r="L24" s="488"/>
      <c r="M24" s="488"/>
    </row>
    <row r="25" spans="1:13" x14ac:dyDescent="0.2">
      <c r="A25" s="499"/>
      <c r="B25" s="488"/>
      <c r="C25" s="488"/>
      <c r="D25" s="488"/>
      <c r="E25" s="500"/>
      <c r="G25" s="488"/>
      <c r="H25" s="488"/>
      <c r="I25" s="488"/>
      <c r="J25" s="488"/>
      <c r="K25" s="488"/>
      <c r="L25" s="488"/>
      <c r="M25" s="488"/>
    </row>
    <row r="26" spans="1:13" x14ac:dyDescent="0.2">
      <c r="A26" s="499" t="s">
        <v>212</v>
      </c>
      <c r="B26" s="488"/>
      <c r="C26" s="508">
        <v>0.25</v>
      </c>
      <c r="D26" s="509">
        <v>0.39771505128324475</v>
      </c>
      <c r="E26" s="510" t="s">
        <v>225</v>
      </c>
      <c r="G26" s="488"/>
      <c r="H26" s="488"/>
      <c r="I26" s="488"/>
      <c r="J26" s="488"/>
      <c r="K26" s="488"/>
      <c r="L26" s="488"/>
      <c r="M26" s="488"/>
    </row>
    <row r="27" spans="1:13" x14ac:dyDescent="0.2">
      <c r="A27" s="499"/>
      <c r="B27" s="488"/>
      <c r="C27" s="488"/>
      <c r="D27" s="488"/>
      <c r="E27" s="500"/>
      <c r="G27" s="488"/>
      <c r="H27" s="488"/>
      <c r="I27" s="488"/>
      <c r="J27" s="488"/>
      <c r="K27" s="488"/>
      <c r="L27" s="488"/>
      <c r="M27" s="488"/>
    </row>
    <row r="28" spans="1:13" x14ac:dyDescent="0.2">
      <c r="A28" s="499" t="s">
        <v>158</v>
      </c>
      <c r="B28" s="488"/>
      <c r="C28" s="511">
        <v>586458000</v>
      </c>
      <c r="D28" s="511">
        <v>586458000</v>
      </c>
      <c r="E28" s="510" t="s">
        <v>225</v>
      </c>
      <c r="G28" s="496" t="s">
        <v>98</v>
      </c>
      <c r="H28" s="497"/>
      <c r="I28" s="506"/>
      <c r="J28" s="507"/>
      <c r="K28" s="512"/>
      <c r="L28" s="512"/>
      <c r="M28" s="512"/>
    </row>
    <row r="29" spans="1:13" x14ac:dyDescent="0.2">
      <c r="A29" s="504"/>
      <c r="B29" s="444"/>
      <c r="C29" s="444"/>
      <c r="D29" s="444"/>
      <c r="E29" s="505"/>
      <c r="G29" s="499"/>
      <c r="H29" s="512" t="s">
        <v>213</v>
      </c>
      <c r="I29" s="512" t="s">
        <v>214</v>
      </c>
      <c r="J29" s="513" t="s">
        <v>211</v>
      </c>
      <c r="M29" s="512"/>
    </row>
    <row r="30" spans="1:13" x14ac:dyDescent="0.2">
      <c r="A30" s="488"/>
      <c r="B30" s="488"/>
      <c r="C30" s="509"/>
      <c r="D30" s="509"/>
      <c r="E30" s="503"/>
      <c r="G30" s="499"/>
      <c r="H30" s="512"/>
      <c r="I30" s="512"/>
      <c r="J30" s="513"/>
      <c r="M30" s="512"/>
    </row>
    <row r="31" spans="1:13" x14ac:dyDescent="0.2">
      <c r="A31" s="496" t="s">
        <v>215</v>
      </c>
      <c r="B31" s="497"/>
      <c r="C31" s="497"/>
      <c r="D31" s="497"/>
      <c r="E31" s="498"/>
      <c r="G31" s="499"/>
      <c r="H31" s="488"/>
      <c r="I31" s="488"/>
      <c r="J31" s="500"/>
    </row>
    <row r="32" spans="1:13" x14ac:dyDescent="0.2">
      <c r="A32" s="514"/>
      <c r="B32" s="488"/>
      <c r="C32" s="488"/>
      <c r="D32" s="515"/>
      <c r="E32" s="500"/>
      <c r="G32" s="499" t="s">
        <v>216</v>
      </c>
      <c r="H32" s="516">
        <v>0</v>
      </c>
      <c r="I32" s="516">
        <v>1132500000</v>
      </c>
      <c r="J32" s="517" t="s">
        <v>226</v>
      </c>
      <c r="K32" s="518"/>
      <c r="M32" s="518"/>
    </row>
    <row r="33" spans="1:13" x14ac:dyDescent="0.2">
      <c r="A33" s="514" t="s">
        <v>217</v>
      </c>
      <c r="B33" s="488" t="s">
        <v>218</v>
      </c>
      <c r="C33" s="488"/>
      <c r="D33" s="488"/>
      <c r="E33" s="519">
        <v>0</v>
      </c>
      <c r="G33" s="520"/>
      <c r="H33" s="518"/>
      <c r="I33" s="516"/>
      <c r="J33" s="513"/>
      <c r="K33" s="518"/>
      <c r="M33" s="503"/>
    </row>
    <row r="34" spans="1:13" x14ac:dyDescent="0.2">
      <c r="A34" s="514"/>
      <c r="B34" s="488"/>
      <c r="C34" s="488"/>
      <c r="D34" s="488"/>
      <c r="E34" s="521"/>
      <c r="F34" s="488"/>
      <c r="G34" s="499" t="s">
        <v>219</v>
      </c>
      <c r="H34" s="516">
        <v>0</v>
      </c>
      <c r="I34" s="516">
        <v>750000000</v>
      </c>
      <c r="J34" s="517" t="s">
        <v>226</v>
      </c>
      <c r="K34" s="518"/>
      <c r="M34" s="488"/>
    </row>
    <row r="35" spans="1:13" x14ac:dyDescent="0.2">
      <c r="A35" s="514" t="s">
        <v>220</v>
      </c>
      <c r="B35" s="488" t="s">
        <v>59</v>
      </c>
      <c r="C35" s="488"/>
      <c r="D35" s="488"/>
      <c r="E35" s="519">
        <v>0</v>
      </c>
      <c r="F35" s="516"/>
      <c r="G35" s="499"/>
      <c r="H35" s="488"/>
      <c r="I35" s="516"/>
      <c r="J35" s="500"/>
    </row>
    <row r="36" spans="1:13" x14ac:dyDescent="0.2">
      <c r="A36" s="514"/>
      <c r="B36" s="488"/>
      <c r="C36" s="488"/>
      <c r="D36" s="488"/>
      <c r="E36" s="519"/>
      <c r="F36" s="488"/>
      <c r="G36" s="499" t="s">
        <v>221</v>
      </c>
      <c r="H36" s="516">
        <v>0</v>
      </c>
      <c r="I36" s="516">
        <v>750000000</v>
      </c>
      <c r="J36" s="517" t="s">
        <v>226</v>
      </c>
    </row>
    <row r="37" spans="1:13" x14ac:dyDescent="0.2">
      <c r="A37" s="499"/>
      <c r="B37" s="488"/>
      <c r="C37" s="522" t="s">
        <v>202</v>
      </c>
      <c r="D37" s="522" t="s">
        <v>210</v>
      </c>
      <c r="E37" s="500"/>
      <c r="F37" s="488"/>
      <c r="G37" s="499"/>
      <c r="H37" s="488"/>
      <c r="I37" s="488"/>
      <c r="J37" s="500"/>
      <c r="K37" s="518"/>
      <c r="M37" s="488"/>
    </row>
    <row r="38" spans="1:13" x14ac:dyDescent="0.2">
      <c r="A38" s="514" t="s">
        <v>222</v>
      </c>
      <c r="B38" s="488" t="s">
        <v>229</v>
      </c>
      <c r="C38" s="523">
        <v>487656669.01999998</v>
      </c>
      <c r="D38" s="508">
        <v>0.2</v>
      </c>
      <c r="E38" s="262">
        <v>0</v>
      </c>
      <c r="F38" s="488"/>
      <c r="G38" s="524" t="s">
        <v>223</v>
      </c>
      <c r="H38" s="525"/>
      <c r="I38" s="488"/>
      <c r="J38" s="517" t="s">
        <v>156</v>
      </c>
      <c r="K38" s="488"/>
      <c r="L38" s="488"/>
      <c r="M38" s="488"/>
    </row>
    <row r="39" spans="1:13" x14ac:dyDescent="0.2">
      <c r="A39" s="499"/>
      <c r="B39" s="488"/>
      <c r="C39" s="488"/>
      <c r="D39" s="508"/>
      <c r="E39" s="526"/>
      <c r="F39" s="488"/>
      <c r="G39" s="504"/>
      <c r="H39" s="444"/>
      <c r="I39" s="444"/>
      <c r="J39" s="505"/>
      <c r="K39" s="525"/>
      <c r="L39" s="525"/>
      <c r="M39" s="525"/>
    </row>
    <row r="40" spans="1:13" x14ac:dyDescent="0.2">
      <c r="A40" s="504"/>
      <c r="B40" s="527" t="s">
        <v>224</v>
      </c>
      <c r="C40" s="444"/>
      <c r="D40" s="444"/>
      <c r="E40" s="266">
        <v>0</v>
      </c>
      <c r="F40" s="488"/>
      <c r="G40" s="488"/>
    </row>
    <row r="41" spans="1:13" x14ac:dyDescent="0.2">
      <c r="F41" s="488"/>
      <c r="G41" s="488"/>
    </row>
    <row r="42" spans="1:13" x14ac:dyDescent="0.2">
      <c r="F42" s="488"/>
      <c r="G42" s="488"/>
    </row>
    <row r="43" spans="1:13" x14ac:dyDescent="0.2">
      <c r="F43" s="528"/>
      <c r="G43" s="488"/>
    </row>
    <row r="44" spans="1:13" x14ac:dyDescent="0.2">
      <c r="A44" s="529"/>
      <c r="B44" s="488"/>
      <c r="C44" s="488"/>
      <c r="D44" s="508"/>
      <c r="E44" s="508"/>
      <c r="F44" s="488"/>
      <c r="G44" s="488"/>
    </row>
    <row r="45" spans="1:13" x14ac:dyDescent="0.2">
      <c r="A45" s="529"/>
      <c r="B45" s="488"/>
      <c r="C45" s="488"/>
      <c r="D45" s="508"/>
      <c r="E45" s="508"/>
      <c r="F45" s="488"/>
      <c r="G45" s="488"/>
      <c r="H45" s="528"/>
    </row>
    <row r="46" spans="1:13" x14ac:dyDescent="0.2">
      <c r="A46" s="488"/>
      <c r="B46" s="488"/>
      <c r="C46" s="508"/>
      <c r="D46" s="508"/>
      <c r="E46" s="488"/>
      <c r="F46" s="488"/>
      <c r="G46" s="488"/>
    </row>
    <row r="47" spans="1:13" x14ac:dyDescent="0.2">
      <c r="A47" s="488"/>
      <c r="B47" s="488"/>
      <c r="C47" s="488"/>
      <c r="D47" s="488"/>
      <c r="E47" s="488"/>
      <c r="F47" s="488"/>
      <c r="G47" s="488"/>
    </row>
    <row r="48" spans="1:13" x14ac:dyDescent="0.2">
      <c r="G48" s="488"/>
    </row>
    <row r="49" spans="1:9" x14ac:dyDescent="0.2">
      <c r="A49" s="488"/>
      <c r="B49" s="488"/>
      <c r="C49" s="488"/>
      <c r="D49" s="488"/>
      <c r="E49" s="488"/>
      <c r="F49" s="488"/>
      <c r="G49" s="488"/>
    </row>
    <row r="51" spans="1:9" x14ac:dyDescent="0.2">
      <c r="C51" s="236"/>
      <c r="D51" s="224"/>
      <c r="E51" s="224"/>
      <c r="F51" s="530"/>
      <c r="G51" s="224"/>
      <c r="H51" s="224"/>
      <c r="I51" s="224"/>
    </row>
    <row r="52" spans="1:9" x14ac:dyDescent="0.2">
      <c r="C52" s="269"/>
      <c r="D52" s="223"/>
      <c r="E52" s="223"/>
      <c r="F52" s="223"/>
      <c r="G52" s="223"/>
      <c r="H52" s="223"/>
      <c r="I52" s="223"/>
    </row>
    <row r="53" spans="1:9" x14ac:dyDescent="0.2">
      <c r="C53" s="224"/>
      <c r="D53" s="227"/>
      <c r="E53" s="270"/>
      <c r="F53" s="227"/>
      <c r="G53" s="271"/>
      <c r="H53" s="271"/>
      <c r="I53" s="229"/>
    </row>
    <row r="54" spans="1:9" x14ac:dyDescent="0.2">
      <c r="C54" s="224"/>
      <c r="D54" s="227"/>
      <c r="E54" s="270"/>
      <c r="F54" s="227"/>
      <c r="G54" s="271"/>
      <c r="H54" s="271"/>
      <c r="I54" s="229"/>
    </row>
    <row r="55" spans="1:9" x14ac:dyDescent="0.2">
      <c r="C55" s="224"/>
      <c r="D55" s="224"/>
      <c r="E55" s="224"/>
      <c r="F55" s="224"/>
      <c r="G55" s="224"/>
      <c r="H55" s="224"/>
      <c r="I55" s="224"/>
    </row>
    <row r="56" spans="1:9" x14ac:dyDescent="0.2">
      <c r="C56" s="236"/>
      <c r="D56" s="227"/>
      <c r="E56" s="272"/>
      <c r="F56" s="227"/>
      <c r="G56" s="227"/>
      <c r="H56" s="227"/>
      <c r="I56" s="227"/>
    </row>
    <row r="57" spans="1:9" x14ac:dyDescent="0.2">
      <c r="C57" s="224"/>
      <c r="D57" s="224"/>
      <c r="E57" s="224"/>
      <c r="F57" s="224"/>
      <c r="G57" s="224"/>
      <c r="H57" s="224"/>
      <c r="I57" s="224"/>
    </row>
    <row r="58" spans="1:9" x14ac:dyDescent="0.2">
      <c r="C58" s="236"/>
      <c r="D58" s="224"/>
      <c r="E58" s="224"/>
      <c r="F58" s="227"/>
      <c r="G58" s="224"/>
      <c r="H58" s="224"/>
      <c r="I58" s="224"/>
    </row>
    <row r="59" spans="1:9" x14ac:dyDescent="0.2">
      <c r="C59" s="224"/>
      <c r="D59" s="224"/>
      <c r="E59" s="224"/>
      <c r="F59" s="224"/>
      <c r="G59" s="224"/>
      <c r="H59" s="224"/>
      <c r="I59" s="224"/>
    </row>
    <row r="60" spans="1:9" x14ac:dyDescent="0.2">
      <c r="C60" s="236"/>
      <c r="D60" s="224"/>
      <c r="E60" s="224"/>
      <c r="F60" s="224"/>
      <c r="G60" s="224"/>
      <c r="H60" s="224"/>
      <c r="I60" s="224"/>
    </row>
    <row r="61" spans="1:9" x14ac:dyDescent="0.2">
      <c r="C61" s="269"/>
      <c r="D61" s="223"/>
      <c r="E61" s="223"/>
      <c r="F61" s="223"/>
      <c r="G61" s="224"/>
      <c r="H61" s="224"/>
      <c r="I61" s="224"/>
    </row>
    <row r="62" spans="1:9" x14ac:dyDescent="0.2">
      <c r="C62" s="224"/>
      <c r="D62" s="227"/>
      <c r="E62" s="270"/>
      <c r="F62" s="227"/>
      <c r="G62" s="224"/>
      <c r="H62" s="224"/>
      <c r="I62" s="224"/>
    </row>
    <row r="63" spans="1:9" x14ac:dyDescent="0.2">
      <c r="C63" s="224"/>
      <c r="D63" s="227"/>
      <c r="E63" s="270"/>
      <c r="F63" s="227"/>
      <c r="G63" s="224"/>
      <c r="H63" s="224"/>
      <c r="I63" s="224"/>
    </row>
    <row r="64" spans="1:9" x14ac:dyDescent="0.2">
      <c r="C64" s="224"/>
      <c r="D64" s="224"/>
      <c r="E64" s="224"/>
      <c r="F64" s="224"/>
      <c r="G64" s="224"/>
      <c r="H64" s="224"/>
      <c r="I64" s="224"/>
    </row>
    <row r="65" spans="3:9" x14ac:dyDescent="0.2">
      <c r="C65" s="236"/>
      <c r="D65" s="227"/>
      <c r="E65" s="272"/>
      <c r="F65" s="227"/>
      <c r="G65" s="224"/>
      <c r="H65" s="224"/>
      <c r="I65" s="224"/>
    </row>
    <row r="66" spans="3:9" x14ac:dyDescent="0.2">
      <c r="C66" s="224"/>
      <c r="D66" s="224"/>
      <c r="E66" s="224"/>
      <c r="F66" s="224"/>
      <c r="G66" s="224"/>
      <c r="H66" s="224"/>
      <c r="I66" s="224"/>
    </row>
    <row r="67" spans="3:9" x14ac:dyDescent="0.2">
      <c r="C67" s="236"/>
      <c r="D67" s="236"/>
      <c r="E67" s="236"/>
      <c r="F67" s="225"/>
      <c r="G67" s="236"/>
      <c r="H67" s="236"/>
      <c r="I67" s="236"/>
    </row>
    <row r="68" spans="3:9" x14ac:dyDescent="0.2">
      <c r="C68" s="224"/>
      <c r="D68" s="224"/>
      <c r="E68" s="224"/>
      <c r="F68" s="224"/>
      <c r="G68" s="224"/>
      <c r="H68" s="224"/>
      <c r="I68" s="224"/>
    </row>
    <row r="69" spans="3:9" x14ac:dyDescent="0.2">
      <c r="C69" s="224"/>
      <c r="D69" s="224"/>
      <c r="E69" s="224"/>
      <c r="F69" s="224"/>
      <c r="G69" s="224"/>
      <c r="H69" s="224"/>
      <c r="I69" s="224"/>
    </row>
    <row r="70" spans="3:9" x14ac:dyDescent="0.2">
      <c r="C70" s="488"/>
      <c r="D70" s="488"/>
      <c r="E70" s="488"/>
      <c r="F70" s="488"/>
      <c r="G70" s="488"/>
      <c r="H70" s="488"/>
      <c r="I70" s="488"/>
    </row>
  </sheetData>
  <pageMargins left="0.2" right="0.22" top="0.5" bottom="0.5" header="0.5" footer="0.5"/>
  <pageSetup scale="6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zoomScale="80" zoomScaleNormal="80" workbookViewId="0">
      <selection activeCell="F25" sqref="F25"/>
    </sheetView>
  </sheetViews>
  <sheetFormatPr defaultColWidth="16.5703125" defaultRowHeight="12.75" x14ac:dyDescent="0.2"/>
  <cols>
    <col min="1" max="1" width="16.5703125" style="10"/>
    <col min="2" max="2" width="16.85546875" style="10" bestFit="1" customWidth="1"/>
    <col min="3" max="3" width="19.28515625" style="10" bestFit="1" customWidth="1"/>
    <col min="4" max="4" width="19.140625" style="10" bestFit="1" customWidth="1"/>
    <col min="5" max="5" width="27.7109375" style="10" customWidth="1"/>
    <col min="6" max="6" width="25.140625" style="10" customWidth="1"/>
    <col min="7" max="7" width="23.140625" style="10" customWidth="1"/>
    <col min="8" max="8" width="16.85546875" style="10" bestFit="1" customWidth="1"/>
    <col min="9" max="9" width="19.7109375" style="10" bestFit="1" customWidth="1"/>
    <col min="10" max="10" width="19.28515625" style="10" bestFit="1" customWidth="1"/>
    <col min="11" max="11" width="18.85546875" style="10" bestFit="1" customWidth="1"/>
    <col min="12" max="16384" width="16.5703125" style="10"/>
  </cols>
  <sheetData>
    <row r="1" spans="1:19" x14ac:dyDescent="0.2">
      <c r="A1" s="6" t="s">
        <v>87</v>
      </c>
      <c r="B1" s="7"/>
      <c r="C1" s="7"/>
      <c r="D1" s="7"/>
      <c r="E1" s="7"/>
      <c r="F1" s="7"/>
      <c r="G1" s="8"/>
      <c r="H1" s="8"/>
      <c r="I1" s="7"/>
      <c r="J1" s="7"/>
      <c r="K1" s="9"/>
      <c r="L1" s="7"/>
      <c r="S1" s="7"/>
    </row>
    <row r="2" spans="1:19" x14ac:dyDescent="0.2">
      <c r="A2" s="7"/>
      <c r="B2" s="7"/>
      <c r="C2" s="7"/>
      <c r="D2" s="7"/>
      <c r="E2" s="7"/>
      <c r="F2" s="7"/>
      <c r="G2" s="8"/>
      <c r="H2" s="8"/>
      <c r="I2" s="7"/>
      <c r="J2" s="7"/>
      <c r="K2" s="9"/>
      <c r="L2" s="7"/>
      <c r="S2" s="7"/>
    </row>
    <row r="3" spans="1:19" x14ac:dyDescent="0.2">
      <c r="A3" s="11" t="s">
        <v>88</v>
      </c>
      <c r="B3" s="12" t="s">
        <v>89</v>
      </c>
      <c r="C3" s="12" t="s">
        <v>90</v>
      </c>
      <c r="D3" s="13" t="s">
        <v>91</v>
      </c>
      <c r="F3" s="7"/>
      <c r="G3" s="8"/>
      <c r="H3" s="8"/>
      <c r="I3" s="7"/>
      <c r="J3" s="7"/>
      <c r="K3" s="14"/>
      <c r="L3" s="7"/>
      <c r="M3" s="7"/>
    </row>
    <row r="4" spans="1:19" x14ac:dyDescent="0.2">
      <c r="A4" s="15" t="s">
        <v>92</v>
      </c>
      <c r="B4" s="16">
        <v>42856</v>
      </c>
      <c r="C4" s="17">
        <v>42870</v>
      </c>
      <c r="D4" s="18">
        <v>42901</v>
      </c>
      <c r="F4" s="7"/>
      <c r="G4" s="8"/>
      <c r="H4" s="8"/>
      <c r="I4" s="7"/>
      <c r="J4" s="7"/>
      <c r="K4" s="7"/>
      <c r="L4" s="7"/>
      <c r="M4" s="7"/>
    </row>
    <row r="5" spans="1:19" x14ac:dyDescent="0.2">
      <c r="A5" s="15" t="s">
        <v>93</v>
      </c>
      <c r="B5" s="17">
        <v>42886</v>
      </c>
      <c r="C5" s="17">
        <v>42901</v>
      </c>
      <c r="D5" s="18"/>
      <c r="E5" s="7"/>
      <c r="F5" s="7"/>
      <c r="G5" s="7"/>
      <c r="H5" s="7"/>
      <c r="I5" s="7"/>
      <c r="J5" s="7"/>
      <c r="K5" s="7"/>
      <c r="L5" s="19"/>
      <c r="M5" s="7"/>
    </row>
    <row r="6" spans="1:19" x14ac:dyDescent="0.2">
      <c r="A6" s="20" t="s">
        <v>94</v>
      </c>
      <c r="B6" s="21"/>
      <c r="C6" s="21"/>
      <c r="D6" s="22"/>
      <c r="E6" s="7"/>
      <c r="F6" s="7"/>
      <c r="G6" s="7"/>
      <c r="H6" s="7"/>
      <c r="I6" s="7"/>
      <c r="J6" s="7"/>
      <c r="K6" s="7"/>
      <c r="L6" s="19"/>
      <c r="M6" s="7"/>
    </row>
    <row r="7" spans="1:19" x14ac:dyDescent="0.2">
      <c r="A7" s="19"/>
      <c r="B7" s="7"/>
      <c r="C7" s="19"/>
      <c r="D7" s="7"/>
      <c r="E7" s="7"/>
      <c r="F7" s="7"/>
      <c r="G7" s="7"/>
      <c r="H7" s="7"/>
      <c r="I7" s="7"/>
      <c r="J7" s="23"/>
      <c r="K7" s="24"/>
      <c r="L7" s="7"/>
      <c r="M7" s="7"/>
    </row>
    <row r="8" spans="1:19" x14ac:dyDescent="0.2">
      <c r="A8" s="25" t="s">
        <v>95</v>
      </c>
      <c r="B8" s="7"/>
      <c r="C8" s="19"/>
      <c r="E8" s="7"/>
      <c r="G8" s="26"/>
      <c r="H8" s="7"/>
      <c r="I8" s="7"/>
      <c r="J8" s="23"/>
      <c r="K8" s="24"/>
      <c r="L8" s="7"/>
      <c r="M8" s="7"/>
    </row>
    <row r="9" spans="1:19" x14ac:dyDescent="0.2">
      <c r="A9" s="27"/>
      <c r="B9" s="27"/>
      <c r="C9" s="28"/>
      <c r="D9" s="28"/>
      <c r="E9" s="28"/>
      <c r="F9" s="28"/>
      <c r="G9" s="28"/>
      <c r="H9" s="28"/>
      <c r="I9" s="28"/>
      <c r="J9" s="29"/>
      <c r="K9" s="28"/>
      <c r="L9" s="7"/>
      <c r="M9" s="30"/>
      <c r="N9" s="31"/>
      <c r="O9" s="30"/>
      <c r="P9" s="30"/>
      <c r="S9" s="30"/>
    </row>
    <row r="10" spans="1:19" ht="38.25" x14ac:dyDescent="0.2">
      <c r="A10" s="32" t="s">
        <v>96</v>
      </c>
      <c r="B10" s="33"/>
      <c r="C10" s="34" t="s">
        <v>97</v>
      </c>
      <c r="D10" s="34" t="s">
        <v>98</v>
      </c>
      <c r="E10" s="34" t="s">
        <v>99</v>
      </c>
      <c r="F10" s="34" t="s">
        <v>100</v>
      </c>
      <c r="G10" s="34" t="s">
        <v>60</v>
      </c>
      <c r="H10" s="34" t="s">
        <v>101</v>
      </c>
      <c r="I10" s="34" t="s">
        <v>102</v>
      </c>
      <c r="J10" s="34" t="s">
        <v>103</v>
      </c>
      <c r="K10" s="34" t="s">
        <v>104</v>
      </c>
      <c r="L10" s="7"/>
      <c r="M10" s="30"/>
      <c r="N10" s="31"/>
      <c r="O10" s="30"/>
      <c r="P10" s="30"/>
      <c r="S10" s="30"/>
    </row>
    <row r="11" spans="1:19" hidden="1" x14ac:dyDescent="0.2">
      <c r="A11" s="35" t="s">
        <v>105</v>
      </c>
      <c r="B11" s="36"/>
      <c r="C11" s="26">
        <v>0</v>
      </c>
      <c r="D11" s="26">
        <v>0</v>
      </c>
      <c r="E11" s="37">
        <v>0</v>
      </c>
      <c r="F11" s="37">
        <v>0</v>
      </c>
      <c r="G11" s="37">
        <v>0</v>
      </c>
      <c r="H11" s="38">
        <v>0</v>
      </c>
      <c r="I11" s="39">
        <v>0</v>
      </c>
      <c r="J11" s="39">
        <v>0</v>
      </c>
      <c r="K11" s="40">
        <v>0</v>
      </c>
      <c r="L11" s="41"/>
      <c r="O11" s="42"/>
      <c r="P11" s="42"/>
      <c r="S11" s="42"/>
    </row>
    <row r="12" spans="1:19" x14ac:dyDescent="0.2">
      <c r="A12" s="35" t="s">
        <v>234</v>
      </c>
      <c r="B12" s="36"/>
      <c r="C12" s="26">
        <v>900000000</v>
      </c>
      <c r="D12" s="26">
        <v>0</v>
      </c>
      <c r="E12" s="37">
        <v>900000000</v>
      </c>
      <c r="F12" s="37">
        <v>211140000</v>
      </c>
      <c r="G12" s="37">
        <v>1111140000</v>
      </c>
      <c r="H12" s="26">
        <v>0</v>
      </c>
      <c r="I12" s="39">
        <v>984420909.19439983</v>
      </c>
      <c r="J12" s="39">
        <v>2095560909.1943998</v>
      </c>
      <c r="K12" s="40">
        <v>0.36</v>
      </c>
      <c r="L12" s="41"/>
      <c r="O12" s="42"/>
      <c r="P12" s="42"/>
      <c r="S12" s="42"/>
    </row>
    <row r="13" spans="1:19" x14ac:dyDescent="0.2">
      <c r="A13" s="10" t="s">
        <v>241</v>
      </c>
      <c r="C13" s="26">
        <v>1600000000</v>
      </c>
      <c r="D13" s="26">
        <v>0</v>
      </c>
      <c r="E13" s="37">
        <v>1600000000</v>
      </c>
      <c r="F13" s="37">
        <v>375318000</v>
      </c>
      <c r="G13" s="37">
        <v>1975318000</v>
      </c>
      <c r="H13" s="26">
        <v>0</v>
      </c>
      <c r="I13" s="39">
        <v>1750123616.3456001</v>
      </c>
      <c r="J13" s="39">
        <v>3725441616.3456001</v>
      </c>
      <c r="K13" s="40">
        <v>0.64</v>
      </c>
      <c r="L13" s="41"/>
      <c r="O13" s="42"/>
      <c r="P13" s="42"/>
      <c r="S13" s="42"/>
    </row>
    <row r="14" spans="1:19" x14ac:dyDescent="0.2">
      <c r="A14" s="10" t="s">
        <v>246</v>
      </c>
      <c r="C14" s="26">
        <v>0</v>
      </c>
      <c r="D14" s="26">
        <v>0</v>
      </c>
      <c r="E14" s="37">
        <v>0</v>
      </c>
      <c r="F14" s="37">
        <v>0</v>
      </c>
      <c r="G14" s="37">
        <v>0</v>
      </c>
      <c r="H14" s="26">
        <v>0</v>
      </c>
      <c r="I14" s="39">
        <v>0</v>
      </c>
      <c r="J14" s="39">
        <v>0</v>
      </c>
      <c r="K14" s="40">
        <v>0</v>
      </c>
      <c r="L14" s="41"/>
      <c r="O14" s="42"/>
      <c r="P14" s="42"/>
      <c r="S14" s="42"/>
    </row>
    <row r="15" spans="1:19" x14ac:dyDescent="0.2">
      <c r="A15" s="10" t="s">
        <v>247</v>
      </c>
      <c r="C15" s="26">
        <v>0</v>
      </c>
      <c r="D15" s="26">
        <v>0</v>
      </c>
      <c r="E15" s="37">
        <v>0</v>
      </c>
      <c r="F15" s="37">
        <v>0</v>
      </c>
      <c r="G15" s="37">
        <v>0</v>
      </c>
      <c r="H15" s="26">
        <v>0</v>
      </c>
      <c r="I15" s="39">
        <v>0</v>
      </c>
      <c r="J15" s="39">
        <v>0</v>
      </c>
      <c r="K15" s="40">
        <v>0</v>
      </c>
      <c r="L15" s="41"/>
      <c r="O15" s="42"/>
      <c r="P15" s="42"/>
      <c r="S15" s="42"/>
    </row>
    <row r="16" spans="1:19" hidden="1" x14ac:dyDescent="0.2">
      <c r="A16" s="10" t="s">
        <v>228</v>
      </c>
      <c r="C16" s="26">
        <v>0</v>
      </c>
      <c r="D16" s="26">
        <v>0</v>
      </c>
      <c r="E16" s="37">
        <v>0</v>
      </c>
      <c r="F16" s="37">
        <v>0</v>
      </c>
      <c r="G16" s="37">
        <v>0</v>
      </c>
      <c r="H16" s="26">
        <v>0</v>
      </c>
      <c r="I16" s="39">
        <v>0</v>
      </c>
      <c r="J16" s="39">
        <v>0</v>
      </c>
      <c r="K16" s="40">
        <v>0</v>
      </c>
      <c r="L16" s="41"/>
      <c r="O16" s="42"/>
      <c r="P16" s="42"/>
      <c r="S16" s="42"/>
    </row>
    <row r="17" spans="1:19" s="49" customFormat="1" x14ac:dyDescent="0.2">
      <c r="A17" s="43" t="s">
        <v>106</v>
      </c>
      <c r="B17" s="44"/>
      <c r="C17" s="45">
        <v>2500000000</v>
      </c>
      <c r="D17" s="46">
        <v>0</v>
      </c>
      <c r="E17" s="334">
        <v>2500000000</v>
      </c>
      <c r="F17" s="334">
        <v>586458000</v>
      </c>
      <c r="G17" s="334">
        <v>3086458000</v>
      </c>
      <c r="H17" s="46">
        <v>0</v>
      </c>
      <c r="I17" s="46">
        <v>2734544525.54</v>
      </c>
      <c r="J17" s="46">
        <v>5821002525.54</v>
      </c>
      <c r="K17" s="47">
        <v>1</v>
      </c>
      <c r="L17" s="48"/>
      <c r="O17" s="48"/>
      <c r="P17" s="48"/>
      <c r="S17" s="50"/>
    </row>
    <row r="18" spans="1:19" x14ac:dyDescent="0.2">
      <c r="H18" s="51"/>
      <c r="I18" s="51"/>
      <c r="J18" s="51"/>
      <c r="K18" s="52"/>
    </row>
    <row r="19" spans="1:19" x14ac:dyDescent="0.2">
      <c r="A19" s="25" t="s">
        <v>107</v>
      </c>
      <c r="B19" s="7"/>
      <c r="C19" s="19"/>
      <c r="E19" s="7"/>
      <c r="G19" s="26"/>
      <c r="H19" s="9"/>
      <c r="I19" s="9"/>
      <c r="J19" s="9"/>
      <c r="K19" s="40"/>
      <c r="L19" s="7"/>
      <c r="M19" s="7"/>
    </row>
    <row r="20" spans="1:19" x14ac:dyDescent="0.2">
      <c r="A20" s="7"/>
      <c r="B20" s="7"/>
      <c r="C20" s="7"/>
      <c r="D20" s="7"/>
      <c r="E20" s="7"/>
      <c r="F20" s="25"/>
      <c r="G20" s="26"/>
      <c r="H20" s="9"/>
      <c r="I20" s="9"/>
      <c r="J20" s="9"/>
      <c r="K20" s="40"/>
      <c r="L20" s="7"/>
      <c r="M20" s="7"/>
    </row>
    <row r="21" spans="1:19" ht="38.25" x14ac:dyDescent="0.2">
      <c r="A21" s="32" t="s">
        <v>96</v>
      </c>
      <c r="B21" s="33"/>
      <c r="C21" s="34" t="s">
        <v>97</v>
      </c>
      <c r="D21" s="34" t="s">
        <v>98</v>
      </c>
      <c r="E21" s="34" t="s">
        <v>99</v>
      </c>
      <c r="F21" s="34" t="s">
        <v>100</v>
      </c>
      <c r="G21" s="34" t="s">
        <v>60</v>
      </c>
      <c r="H21" s="34" t="s">
        <v>101</v>
      </c>
      <c r="I21" s="34" t="s">
        <v>102</v>
      </c>
      <c r="J21" s="34" t="s">
        <v>103</v>
      </c>
      <c r="K21" s="53" t="s">
        <v>104</v>
      </c>
      <c r="L21" s="7"/>
      <c r="M21" s="30"/>
      <c r="N21" s="31"/>
      <c r="O21" s="30"/>
      <c r="P21" s="30"/>
      <c r="S21" s="30"/>
    </row>
    <row r="22" spans="1:19" hidden="1" x14ac:dyDescent="0.2">
      <c r="A22" s="35" t="s">
        <v>105</v>
      </c>
      <c r="C22" s="36">
        <v>0</v>
      </c>
      <c r="D22" s="36">
        <v>0</v>
      </c>
      <c r="E22" s="36">
        <v>0</v>
      </c>
      <c r="F22" s="55">
        <v>0</v>
      </c>
      <c r="G22" s="38">
        <v>0</v>
      </c>
      <c r="H22" s="38">
        <v>0</v>
      </c>
      <c r="I22" s="56">
        <v>0</v>
      </c>
      <c r="J22" s="39">
        <v>0</v>
      </c>
      <c r="K22" s="57">
        <v>0</v>
      </c>
      <c r="L22" s="41"/>
      <c r="O22" s="42"/>
      <c r="P22" s="42"/>
      <c r="S22" s="42"/>
    </row>
    <row r="23" spans="1:19" x14ac:dyDescent="0.2">
      <c r="A23" s="35" t="s">
        <v>234</v>
      </c>
      <c r="C23" s="36">
        <v>900000000</v>
      </c>
      <c r="D23" s="36">
        <v>0</v>
      </c>
      <c r="E23" s="36">
        <v>900000000</v>
      </c>
      <c r="F23" s="55">
        <v>211140000</v>
      </c>
      <c r="G23" s="26">
        <v>1111140000</v>
      </c>
      <c r="H23" s="26">
        <v>0</v>
      </c>
      <c r="I23" s="56">
        <v>190971211.64760423</v>
      </c>
      <c r="J23" s="39">
        <v>1302111211.6476042</v>
      </c>
      <c r="K23" s="40">
        <v>0.23841274452733602</v>
      </c>
      <c r="L23" s="41"/>
      <c r="O23" s="42"/>
      <c r="P23" s="42"/>
      <c r="S23" s="42"/>
    </row>
    <row r="24" spans="1:19" x14ac:dyDescent="0.2">
      <c r="A24" s="10" t="s">
        <v>241</v>
      </c>
      <c r="C24" s="36">
        <v>1600000000</v>
      </c>
      <c r="D24" s="36">
        <v>0</v>
      </c>
      <c r="E24" s="36">
        <v>1600000000</v>
      </c>
      <c r="F24" s="55">
        <v>375318000</v>
      </c>
      <c r="G24" s="26">
        <v>1975318000</v>
      </c>
      <c r="H24" s="26">
        <v>0</v>
      </c>
      <c r="I24" s="56">
        <v>339497157.73828888</v>
      </c>
      <c r="J24" s="39">
        <v>2314815157.7382889</v>
      </c>
      <c r="K24" s="40">
        <v>0.4238358673922713</v>
      </c>
      <c r="L24" s="41"/>
      <c r="M24" s="55"/>
      <c r="O24" s="42"/>
      <c r="P24" s="42"/>
      <c r="S24" s="42"/>
    </row>
    <row r="25" spans="1:19" x14ac:dyDescent="0.2">
      <c r="A25" s="10" t="s">
        <v>246</v>
      </c>
      <c r="C25" s="36">
        <v>515000000</v>
      </c>
      <c r="D25" s="36">
        <v>0</v>
      </c>
      <c r="E25" s="36">
        <v>515000000</v>
      </c>
      <c r="F25" s="55">
        <v>120819000</v>
      </c>
      <c r="G25" s="26">
        <v>635819000</v>
      </c>
      <c r="H25" s="26">
        <v>0</v>
      </c>
      <c r="I25" s="56">
        <v>109277971.1094625</v>
      </c>
      <c r="J25" s="39">
        <v>745096971.1094625</v>
      </c>
      <c r="K25" s="40">
        <v>0.13642507047953117</v>
      </c>
      <c r="L25" s="41"/>
      <c r="M25" s="55"/>
      <c r="O25" s="42"/>
      <c r="P25" s="42"/>
      <c r="S25" s="42"/>
    </row>
    <row r="26" spans="1:19" x14ac:dyDescent="0.2">
      <c r="A26" s="10" t="s">
        <v>247</v>
      </c>
      <c r="C26" s="36">
        <v>760000000</v>
      </c>
      <c r="D26" s="36">
        <v>0</v>
      </c>
      <c r="E26" s="36">
        <v>760000000</v>
      </c>
      <c r="F26" s="55">
        <v>178296000</v>
      </c>
      <c r="G26" s="26">
        <v>938296000</v>
      </c>
      <c r="H26" s="26">
        <v>0</v>
      </c>
      <c r="I26" s="56">
        <v>161264578.72464371</v>
      </c>
      <c r="J26" s="39">
        <v>1099560578.7246437</v>
      </c>
      <c r="K26" s="40">
        <v>0.20132631760086153</v>
      </c>
      <c r="L26" s="41"/>
      <c r="M26" s="55"/>
      <c r="O26" s="42"/>
      <c r="P26" s="42"/>
      <c r="S26" s="42"/>
    </row>
    <row r="27" spans="1:19" hidden="1" x14ac:dyDescent="0.2">
      <c r="A27" s="10" t="s">
        <v>228</v>
      </c>
      <c r="C27" s="36">
        <v>0</v>
      </c>
      <c r="D27" s="36">
        <v>0</v>
      </c>
      <c r="E27" s="36">
        <v>0</v>
      </c>
      <c r="F27" s="55">
        <v>0</v>
      </c>
      <c r="G27" s="26">
        <v>0</v>
      </c>
      <c r="H27" s="26">
        <v>0</v>
      </c>
      <c r="I27" s="56">
        <v>0</v>
      </c>
      <c r="J27" s="39">
        <v>0</v>
      </c>
      <c r="K27" s="40">
        <v>0</v>
      </c>
      <c r="L27" s="41"/>
      <c r="O27" s="42"/>
      <c r="P27" s="42"/>
      <c r="S27" s="42"/>
    </row>
    <row r="28" spans="1:19" s="49" customFormat="1" x14ac:dyDescent="0.2">
      <c r="A28" s="43" t="s">
        <v>106</v>
      </c>
      <c r="B28" s="44"/>
      <c r="C28" s="58">
        <v>3775000000</v>
      </c>
      <c r="D28" s="58">
        <v>0</v>
      </c>
      <c r="E28" s="58">
        <v>3775000000</v>
      </c>
      <c r="F28" s="58">
        <v>885573000</v>
      </c>
      <c r="G28" s="58">
        <v>4660573000</v>
      </c>
      <c r="H28" s="46">
        <v>0</v>
      </c>
      <c r="I28" s="46">
        <v>801010919.21999931</v>
      </c>
      <c r="J28" s="46">
        <v>5461583919.2199993</v>
      </c>
      <c r="K28" s="59">
        <v>1</v>
      </c>
      <c r="L28" s="48"/>
      <c r="O28" s="48"/>
      <c r="P28" s="48"/>
      <c r="S28" s="50"/>
    </row>
    <row r="29" spans="1:19" x14ac:dyDescent="0.2">
      <c r="A29" s="60"/>
      <c r="B29" s="61"/>
      <c r="C29" s="36"/>
      <c r="D29" s="36"/>
      <c r="E29" s="36"/>
      <c r="F29" s="36"/>
      <c r="G29" s="36"/>
      <c r="H29" s="36"/>
      <c r="I29" s="36"/>
      <c r="J29" s="36"/>
      <c r="K29" s="62"/>
      <c r="L29" s="26"/>
      <c r="O29" s="26"/>
      <c r="P29" s="26"/>
      <c r="S29" s="54"/>
    </row>
    <row r="30" spans="1:19" x14ac:dyDescent="0.2">
      <c r="A30" s="60"/>
      <c r="B30" s="61"/>
      <c r="C30" s="36"/>
      <c r="D30" s="36"/>
      <c r="E30" s="36"/>
      <c r="F30" s="36"/>
      <c r="G30" s="36"/>
      <c r="H30" s="36"/>
      <c r="I30" s="36"/>
      <c r="J30" s="36"/>
      <c r="K30" s="62"/>
      <c r="L30" s="26"/>
      <c r="O30" s="26"/>
      <c r="P30" s="26"/>
      <c r="S30" s="54"/>
    </row>
    <row r="31" spans="1:19" x14ac:dyDescent="0.2">
      <c r="A31" s="25" t="s">
        <v>108</v>
      </c>
      <c r="B31" s="7"/>
      <c r="C31" s="26"/>
      <c r="D31" s="7"/>
      <c r="E31" s="26"/>
      <c r="F31" s="63"/>
      <c r="G31" s="25" t="s">
        <v>109</v>
      </c>
      <c r="H31" s="7"/>
      <c r="I31" s="7"/>
      <c r="J31" s="7"/>
      <c r="K31" s="9"/>
      <c r="L31" s="7"/>
      <c r="M31" s="7"/>
    </row>
    <row r="32" spans="1:19" x14ac:dyDescent="0.2">
      <c r="A32" s="19" t="s">
        <v>110</v>
      </c>
      <c r="B32" s="7"/>
      <c r="C32" s="26"/>
      <c r="D32" s="26">
        <v>6461530587.8299999</v>
      </c>
      <c r="E32" s="26"/>
      <c r="F32" s="64"/>
      <c r="G32" s="19" t="s">
        <v>111</v>
      </c>
      <c r="H32" s="7"/>
      <c r="I32" s="7"/>
      <c r="J32" s="37">
        <v>16831178.640000004</v>
      </c>
      <c r="K32" s="65"/>
      <c r="L32" s="63"/>
      <c r="M32" s="7"/>
    </row>
    <row r="33" spans="1:13" x14ac:dyDescent="0.2">
      <c r="A33" s="19" t="s">
        <v>112</v>
      </c>
      <c r="B33" s="7"/>
      <c r="C33" s="26"/>
      <c r="D33" s="26">
        <v>2481213272.8699999</v>
      </c>
      <c r="E33" s="26"/>
      <c r="F33" s="64"/>
      <c r="G33" s="66" t="s">
        <v>113</v>
      </c>
      <c r="H33" s="7"/>
      <c r="I33" s="7"/>
      <c r="J33" s="67">
        <v>18598704.920000002</v>
      </c>
      <c r="K33" s="7"/>
      <c r="L33" s="63"/>
      <c r="M33" s="7"/>
    </row>
    <row r="34" spans="1:13" x14ac:dyDescent="0.2">
      <c r="B34" s="66" t="s">
        <v>40</v>
      </c>
      <c r="C34" s="26"/>
      <c r="D34" s="67">
        <v>2481213272.8699999</v>
      </c>
      <c r="E34" s="26"/>
      <c r="F34" s="64"/>
      <c r="G34" s="66" t="s">
        <v>114</v>
      </c>
      <c r="J34" s="67">
        <v>-1791428.83</v>
      </c>
      <c r="K34" s="7"/>
      <c r="L34" s="63"/>
      <c r="M34" s="7"/>
    </row>
    <row r="35" spans="1:13" x14ac:dyDescent="0.2">
      <c r="B35" s="66" t="s">
        <v>115</v>
      </c>
      <c r="C35" s="26"/>
      <c r="D35" s="67">
        <v>0</v>
      </c>
      <c r="E35" s="26"/>
      <c r="F35" s="64"/>
      <c r="G35" s="66" t="s">
        <v>116</v>
      </c>
      <c r="H35" s="7"/>
      <c r="I35" s="7"/>
      <c r="J35" s="67">
        <v>0</v>
      </c>
      <c r="K35" s="4"/>
      <c r="L35" s="63"/>
      <c r="M35" s="7"/>
    </row>
    <row r="36" spans="1:13" x14ac:dyDescent="0.2">
      <c r="B36" s="66" t="s">
        <v>117</v>
      </c>
      <c r="C36" s="26"/>
      <c r="D36" s="67">
        <v>0</v>
      </c>
      <c r="E36" s="26"/>
      <c r="F36" s="64"/>
      <c r="G36" s="19" t="s">
        <v>118</v>
      </c>
      <c r="H36" s="7"/>
      <c r="I36" s="7"/>
      <c r="J36" s="26">
        <v>0</v>
      </c>
      <c r="K36" s="4"/>
      <c r="L36" s="63"/>
      <c r="M36" s="7"/>
    </row>
    <row r="37" spans="1:13" x14ac:dyDescent="0.2">
      <c r="A37" s="68" t="s">
        <v>119</v>
      </c>
      <c r="B37" s="7"/>
      <c r="C37" s="7"/>
      <c r="D37" s="26">
        <v>2176872793.5700002</v>
      </c>
      <c r="E37" s="26"/>
      <c r="F37" s="64"/>
      <c r="G37" s="19" t="s">
        <v>120</v>
      </c>
      <c r="H37" s="7"/>
      <c r="I37" s="7"/>
      <c r="J37" s="37">
        <v>23902.550000000003</v>
      </c>
      <c r="K37" s="7"/>
      <c r="L37" s="63"/>
      <c r="M37" s="7"/>
    </row>
    <row r="38" spans="1:13" x14ac:dyDescent="0.2">
      <c r="A38" s="19" t="s">
        <v>121</v>
      </c>
      <c r="B38" s="7"/>
      <c r="C38" s="7"/>
      <c r="D38" s="26">
        <v>0</v>
      </c>
      <c r="E38" s="4"/>
      <c r="F38" s="354"/>
      <c r="G38" s="7"/>
      <c r="H38" s="7"/>
      <c r="I38" s="7"/>
      <c r="J38" s="7"/>
      <c r="K38" s="7"/>
      <c r="L38" s="63"/>
      <c r="M38" s="7"/>
    </row>
    <row r="39" spans="1:13" x14ac:dyDescent="0.2">
      <c r="A39" s="19" t="s">
        <v>122</v>
      </c>
      <c r="B39" s="7"/>
      <c r="C39" s="7"/>
      <c r="D39" s="26">
        <v>5477155.8799999999</v>
      </c>
      <c r="E39" s="4"/>
      <c r="F39" s="354">
        <v>0</v>
      </c>
      <c r="G39" s="25" t="s">
        <v>123</v>
      </c>
      <c r="H39" s="7"/>
      <c r="I39" s="7"/>
      <c r="J39" s="7"/>
      <c r="K39" s="7"/>
      <c r="L39" s="63"/>
      <c r="M39" s="7"/>
    </row>
    <row r="40" spans="1:13" x14ac:dyDescent="0.2">
      <c r="A40" s="19" t="s">
        <v>124</v>
      </c>
      <c r="B40" s="7"/>
      <c r="C40" s="7"/>
      <c r="D40" s="26">
        <v>0</v>
      </c>
      <c r="E40" s="4"/>
      <c r="F40" s="354"/>
      <c r="G40" s="7" t="s">
        <v>111</v>
      </c>
      <c r="H40" s="7"/>
      <c r="I40" s="7"/>
      <c r="J40" s="37">
        <v>16831178.640000004</v>
      </c>
      <c r="K40" s="7"/>
      <c r="L40" s="63"/>
      <c r="M40" s="7"/>
    </row>
    <row r="41" spans="1:13" x14ac:dyDescent="0.2">
      <c r="A41" s="25" t="s">
        <v>125</v>
      </c>
      <c r="B41" s="27"/>
      <c r="C41" s="27"/>
      <c r="D41" s="58">
        <v>6151712952.6499996</v>
      </c>
      <c r="E41" s="69" t="s">
        <v>254</v>
      </c>
      <c r="F41" s="339">
        <v>6151712952.6500006</v>
      </c>
      <c r="G41" s="19" t="s">
        <v>144</v>
      </c>
      <c r="H41" s="7"/>
      <c r="I41" s="7"/>
      <c r="J41" s="63">
        <v>5641293222.3799992</v>
      </c>
      <c r="K41" s="7"/>
      <c r="L41" s="63"/>
      <c r="M41" s="7"/>
    </row>
    <row r="42" spans="1:13" x14ac:dyDescent="0.2">
      <c r="A42" s="10" t="s">
        <v>126</v>
      </c>
      <c r="B42" s="7"/>
      <c r="C42" s="7"/>
      <c r="D42" s="26">
        <v>-685514040.17999995</v>
      </c>
      <c r="E42" s="4"/>
      <c r="F42" s="354"/>
      <c r="G42" s="19" t="s">
        <v>127</v>
      </c>
      <c r="H42" s="7"/>
      <c r="I42" s="23"/>
      <c r="J42" s="70">
        <v>360</v>
      </c>
      <c r="K42" s="7"/>
      <c r="L42" s="63"/>
      <c r="M42" s="7"/>
    </row>
    <row r="43" spans="1:13" x14ac:dyDescent="0.2">
      <c r="A43" s="10" t="s">
        <v>128</v>
      </c>
      <c r="D43" s="26">
        <v>-4614993.25</v>
      </c>
      <c r="E43" s="4"/>
      <c r="F43" s="355"/>
      <c r="G43" s="71" t="s">
        <v>129</v>
      </c>
      <c r="H43" s="71"/>
      <c r="I43" s="72"/>
      <c r="J43" s="71">
        <v>31</v>
      </c>
      <c r="L43" s="63"/>
      <c r="M43" s="7"/>
    </row>
    <row r="44" spans="1:13" x14ac:dyDescent="0.2">
      <c r="A44" s="49" t="s">
        <v>130</v>
      </c>
      <c r="D44" s="73">
        <v>5461583919.2199993</v>
      </c>
      <c r="E44" s="5"/>
      <c r="F44" s="355"/>
      <c r="G44" s="27" t="s">
        <v>131</v>
      </c>
      <c r="H44" s="27"/>
      <c r="I44" s="27"/>
      <c r="J44" s="74">
        <v>3.4647879664747999E-2</v>
      </c>
      <c r="L44" s="63"/>
      <c r="M44" s="7"/>
    </row>
    <row r="45" spans="1:13" x14ac:dyDescent="0.2">
      <c r="B45" s="55"/>
      <c r="D45" s="5"/>
      <c r="E45" s="69"/>
      <c r="F45" s="63"/>
      <c r="G45" s="19" t="s">
        <v>132</v>
      </c>
      <c r="H45" s="7"/>
      <c r="I45" s="7"/>
      <c r="J45" s="75">
        <v>0.01</v>
      </c>
      <c r="L45" s="63"/>
      <c r="M45" s="7"/>
    </row>
    <row r="46" spans="1:13" x14ac:dyDescent="0.2">
      <c r="A46" s="19" t="s">
        <v>145</v>
      </c>
      <c r="B46" s="7"/>
      <c r="C46" s="7"/>
      <c r="D46" s="55">
        <v>5641293222.3799992</v>
      </c>
      <c r="E46" s="76"/>
      <c r="F46" s="63"/>
      <c r="L46" s="63"/>
      <c r="M46" s="7"/>
    </row>
    <row r="47" spans="1:13" x14ac:dyDescent="0.2">
      <c r="A47" s="19" t="s">
        <v>133</v>
      </c>
      <c r="B47" s="7"/>
      <c r="C47" s="7"/>
      <c r="D47" s="54">
        <v>0.43983058051770679</v>
      </c>
      <c r="E47" s="75"/>
      <c r="F47" s="63"/>
      <c r="L47" s="63"/>
      <c r="M47" s="7"/>
    </row>
    <row r="48" spans="1:13" x14ac:dyDescent="0.2">
      <c r="A48" s="19" t="s">
        <v>134</v>
      </c>
      <c r="B48" s="7"/>
      <c r="C48" s="7"/>
      <c r="D48" s="54">
        <v>0.32312447599999999</v>
      </c>
      <c r="E48" s="77"/>
      <c r="F48" s="63"/>
      <c r="G48" s="19" t="s">
        <v>135</v>
      </c>
      <c r="H48" s="19"/>
      <c r="I48" s="78"/>
      <c r="J48" s="79">
        <v>2.4647879664747997E-2</v>
      </c>
      <c r="K48" s="7"/>
      <c r="L48" s="80"/>
      <c r="M48" s="7"/>
    </row>
    <row r="49" spans="1:13" x14ac:dyDescent="0.2">
      <c r="A49" s="19" t="s">
        <v>136</v>
      </c>
      <c r="B49" s="7"/>
      <c r="C49" s="7"/>
      <c r="D49" s="54">
        <v>0.41291980480000001</v>
      </c>
      <c r="E49" s="77"/>
      <c r="F49" s="63"/>
      <c r="G49" s="35" t="s">
        <v>137</v>
      </c>
      <c r="H49" s="61"/>
      <c r="I49" s="61"/>
      <c r="J49" s="72">
        <v>1.4716077483443708E-2</v>
      </c>
      <c r="K49" s="81"/>
      <c r="L49" s="75"/>
      <c r="M49" s="7"/>
    </row>
    <row r="50" spans="1:13" x14ac:dyDescent="0.2">
      <c r="A50" s="19" t="s">
        <v>138</v>
      </c>
      <c r="B50" s="7"/>
      <c r="C50" s="7"/>
      <c r="D50" s="54">
        <v>0.39195828710590225</v>
      </c>
      <c r="E50" s="26"/>
      <c r="F50" s="63"/>
      <c r="G50" s="60" t="s">
        <v>139</v>
      </c>
      <c r="H50" s="82"/>
      <c r="I50" s="82"/>
      <c r="J50" s="83">
        <v>9.9318021813042893E-3</v>
      </c>
      <c r="L50" s="63"/>
      <c r="M50" s="7"/>
    </row>
    <row r="51" spans="1:13" x14ac:dyDescent="0.2">
      <c r="A51" s="7"/>
      <c r="B51" s="7"/>
      <c r="C51" s="7"/>
      <c r="D51" s="7"/>
      <c r="E51" s="75"/>
      <c r="F51" s="63"/>
      <c r="G51" s="31"/>
      <c r="H51" s="31"/>
      <c r="I51" s="31"/>
      <c r="L51" s="63"/>
      <c r="M51" s="7"/>
    </row>
    <row r="52" spans="1:13" x14ac:dyDescent="0.2">
      <c r="A52" s="19" t="s">
        <v>244</v>
      </c>
      <c r="B52" s="7"/>
      <c r="C52" s="7"/>
      <c r="D52" s="37">
        <v>485429416.76999998</v>
      </c>
      <c r="E52" s="69"/>
      <c r="F52" s="63"/>
      <c r="L52" s="7"/>
      <c r="M52" s="7"/>
    </row>
    <row r="53" spans="1:13" x14ac:dyDescent="0.2">
      <c r="A53" s="19" t="s">
        <v>245</v>
      </c>
      <c r="B53" s="7"/>
      <c r="C53" s="7"/>
      <c r="D53" s="84">
        <v>8.8880702731988226E-2</v>
      </c>
      <c r="E53" s="75"/>
      <c r="F53" s="63"/>
      <c r="G53" s="7"/>
      <c r="H53" s="7"/>
      <c r="I53" s="7"/>
      <c r="J53" s="7"/>
      <c r="K53" s="7"/>
      <c r="L53" s="7"/>
      <c r="M53" s="7"/>
    </row>
    <row r="54" spans="1:13" x14ac:dyDescent="0.2">
      <c r="E54" s="36"/>
      <c r="F54" s="63"/>
      <c r="L54" s="7"/>
      <c r="M54" s="7"/>
    </row>
    <row r="55" spans="1:13" x14ac:dyDescent="0.2">
      <c r="A55" s="19" t="s">
        <v>58</v>
      </c>
      <c r="B55" s="7"/>
      <c r="C55" s="7"/>
      <c r="D55" s="63">
        <v>0</v>
      </c>
      <c r="E55" s="36"/>
      <c r="F55" s="63"/>
      <c r="L55" s="7"/>
      <c r="M55" s="7"/>
    </row>
    <row r="56" spans="1:13" x14ac:dyDescent="0.2">
      <c r="A56" s="7"/>
      <c r="B56" s="7"/>
      <c r="C56" s="7"/>
      <c r="D56" s="7"/>
      <c r="E56" s="85"/>
      <c r="F56" s="63"/>
      <c r="L56" s="7"/>
      <c r="M56" s="7"/>
    </row>
    <row r="57" spans="1:13" x14ac:dyDescent="0.2">
      <c r="A57" s="19" t="s">
        <v>140</v>
      </c>
      <c r="B57" s="7"/>
      <c r="C57" s="7"/>
      <c r="D57" s="37">
        <v>0</v>
      </c>
      <c r="E57" s="7"/>
      <c r="F57" s="63"/>
      <c r="L57" s="7"/>
      <c r="M57" s="7"/>
    </row>
    <row r="58" spans="1:13" x14ac:dyDescent="0.2">
      <c r="A58" s="19" t="s">
        <v>141</v>
      </c>
      <c r="B58" s="61"/>
      <c r="C58" s="61"/>
      <c r="D58" s="86">
        <v>0</v>
      </c>
      <c r="E58" s="26"/>
      <c r="F58" s="63"/>
      <c r="L58" s="7"/>
      <c r="M58" s="7"/>
    </row>
    <row r="59" spans="1:13" x14ac:dyDescent="0.2">
      <c r="A59" s="19" t="s">
        <v>142</v>
      </c>
      <c r="B59" s="61"/>
      <c r="C59" s="61"/>
      <c r="D59" s="75">
        <v>0</v>
      </c>
      <c r="E59" s="26"/>
      <c r="F59" s="63"/>
      <c r="L59" s="7"/>
      <c r="M59" s="7"/>
    </row>
    <row r="60" spans="1:13" x14ac:dyDescent="0.2">
      <c r="A60" s="87"/>
      <c r="B60" s="61"/>
      <c r="C60" s="61"/>
      <c r="D60" s="61"/>
      <c r="E60" s="26"/>
      <c r="F60" s="63"/>
      <c r="L60" s="7"/>
      <c r="M60" s="7"/>
    </row>
    <row r="61" spans="1:13" x14ac:dyDescent="0.2">
      <c r="A61" s="25" t="s">
        <v>227</v>
      </c>
      <c r="B61" s="7"/>
      <c r="C61" s="7"/>
      <c r="D61" s="7"/>
      <c r="F61" s="63"/>
    </row>
    <row r="62" spans="1:13" x14ac:dyDescent="0.2">
      <c r="A62" s="19" t="s">
        <v>112</v>
      </c>
      <c r="B62" s="7"/>
      <c r="C62" s="7"/>
      <c r="D62" s="26">
        <v>2481213272.8699999</v>
      </c>
      <c r="F62" s="63"/>
    </row>
    <row r="63" spans="1:13" x14ac:dyDescent="0.2">
      <c r="A63" s="19" t="s">
        <v>111</v>
      </c>
      <c r="B63" s="7"/>
      <c r="C63" s="7"/>
      <c r="D63" s="26">
        <v>16831178.640000004</v>
      </c>
      <c r="F63" s="63"/>
    </row>
    <row r="64" spans="1:13" x14ac:dyDescent="0.2">
      <c r="A64" s="25" t="s">
        <v>143</v>
      </c>
      <c r="C64" s="27"/>
      <c r="D64" s="58">
        <v>2498044451.5099998</v>
      </c>
      <c r="F64" s="63"/>
    </row>
  </sheetData>
  <phoneticPr fontId="0" type="noConversion"/>
  <conditionalFormatting sqref="E41">
    <cfRule type="containsText" dxfId="5" priority="3" stopIfTrue="1" operator="containsText" text="Recon Error">
      <formula>NOT(ISERROR(SEARCH("Recon Error",E41)))</formula>
    </cfRule>
    <cfRule type="cellIs" dxfId="4" priority="4" stopIfTrue="1" operator="equal">
      <formula>"Recon Error: Activity &lt;&gt; Balance"</formula>
    </cfRule>
  </conditionalFormatting>
  <conditionalFormatting sqref="E44">
    <cfRule type="containsText" dxfId="3" priority="1" stopIfTrue="1" operator="containsText" text="Recon Error">
      <formula>NOT(ISERROR(SEARCH("Recon Error",E44)))</formula>
    </cfRule>
    <cfRule type="cellIs" dxfId="2" priority="2" stopIfTrue="1" operator="equal">
      <formula>"Recon Error: Activity &lt;&gt; Balance"</formula>
    </cfRule>
  </conditionalFormatting>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workbookViewId="0">
      <selection activeCell="E18" sqref="E18"/>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250</v>
      </c>
      <c r="C1" s="442"/>
      <c r="D1" s="442"/>
      <c r="E1" s="442"/>
      <c r="F1" s="442"/>
      <c r="G1" s="442"/>
      <c r="H1" s="442"/>
      <c r="I1" s="442"/>
      <c r="J1" s="442"/>
      <c r="K1" s="442"/>
      <c r="M1" s="532">
        <v>4</v>
      </c>
      <c r="N1" s="533" t="s">
        <v>263</v>
      </c>
      <c r="O1" s="533"/>
      <c r="P1" s="534"/>
    </row>
    <row r="2" spans="2:16" s="405" customFormat="1" ht="12.4" customHeight="1" x14ac:dyDescent="0.2">
      <c r="B2" s="442"/>
      <c r="C2" s="442"/>
      <c r="D2" s="442"/>
      <c r="E2" s="442"/>
      <c r="F2" s="442"/>
      <c r="G2" s="442"/>
      <c r="H2" s="442"/>
      <c r="I2" s="442"/>
      <c r="J2" s="442"/>
      <c r="K2" s="442"/>
      <c r="M2" s="535">
        <v>6</v>
      </c>
      <c r="N2" s="533" t="s">
        <v>264</v>
      </c>
      <c r="O2" s="533"/>
      <c r="P2" s="534"/>
    </row>
    <row r="3" spans="2:16" s="405" customFormat="1" ht="12.4" customHeight="1" x14ac:dyDescent="0.2">
      <c r="B3" s="458" t="s">
        <v>149</v>
      </c>
      <c r="C3" s="457" t="s">
        <v>89</v>
      </c>
      <c r="D3" s="457" t="s">
        <v>90</v>
      </c>
      <c r="E3" s="456" t="s">
        <v>91</v>
      </c>
      <c r="F3" s="442"/>
      <c r="G3" s="442"/>
      <c r="H3" s="451" t="s">
        <v>150</v>
      </c>
      <c r="I3" s="450">
        <v>0.18424387</v>
      </c>
      <c r="J3" s="455"/>
      <c r="K3" s="442"/>
    </row>
    <row r="4" spans="2:16" s="405" customFormat="1" x14ac:dyDescent="0.2">
      <c r="B4" s="454" t="s">
        <v>92</v>
      </c>
      <c r="C4" s="453">
        <v>43070</v>
      </c>
      <c r="D4" s="453">
        <v>43084</v>
      </c>
      <c r="E4" s="452">
        <v>43116</v>
      </c>
      <c r="F4" s="442"/>
      <c r="G4" s="442"/>
      <c r="H4" s="451" t="s">
        <v>151</v>
      </c>
      <c r="I4" s="450">
        <v>0.94730000000000003</v>
      </c>
      <c r="J4" s="442"/>
      <c r="K4" s="442"/>
    </row>
    <row r="5" spans="2:16" s="405" customFormat="1" ht="12.4" customHeight="1" x14ac:dyDescent="0.2">
      <c r="B5" s="449" t="s">
        <v>93</v>
      </c>
      <c r="C5" s="448">
        <v>43100</v>
      </c>
      <c r="D5" s="448">
        <v>43116</v>
      </c>
      <c r="E5" s="447"/>
      <c r="F5" s="442"/>
      <c r="G5" s="442"/>
      <c r="H5" s="442"/>
      <c r="I5" s="442"/>
      <c r="J5" s="442"/>
      <c r="K5" s="395"/>
    </row>
    <row r="6" spans="2:16" s="405" customFormat="1" ht="12.4" customHeight="1" x14ac:dyDescent="0.2">
      <c r="B6" s="446" t="s">
        <v>94</v>
      </c>
      <c r="C6" s="445">
        <v>32</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251</v>
      </c>
      <c r="G9" s="474" t="s">
        <v>155</v>
      </c>
      <c r="H9" s="474" t="s">
        <v>149</v>
      </c>
      <c r="I9" s="474" t="s">
        <v>149</v>
      </c>
    </row>
    <row r="10" spans="2:16" x14ac:dyDescent="0.2">
      <c r="F10" s="387"/>
      <c r="G10" s="440">
        <v>43936</v>
      </c>
      <c r="H10" s="440">
        <v>43739</v>
      </c>
      <c r="I10" s="368" t="s">
        <v>156</v>
      </c>
    </row>
    <row r="11" spans="2:16" x14ac:dyDescent="0.2">
      <c r="C11" s="363" t="s">
        <v>10</v>
      </c>
      <c r="E11" s="432">
        <v>760000000</v>
      </c>
      <c r="I11" s="368"/>
    </row>
    <row r="12" spans="2:16" x14ac:dyDescent="0.2">
      <c r="D12" s="353"/>
      <c r="E12" s="421">
        <v>760000000</v>
      </c>
      <c r="F12" s="440"/>
      <c r="J12" s="363" t="s">
        <v>262</v>
      </c>
    </row>
    <row r="13" spans="2:16" x14ac:dyDescent="0.2">
      <c r="D13" s="353"/>
      <c r="E13" s="421"/>
      <c r="G13" s="439"/>
      <c r="H13" s="439"/>
      <c r="I13" s="439"/>
      <c r="J13" s="439"/>
    </row>
    <row r="14" spans="2:16" x14ac:dyDescent="0.2">
      <c r="B14" s="363" t="s">
        <v>157</v>
      </c>
      <c r="E14" s="422">
        <v>760000000</v>
      </c>
      <c r="H14" s="538" t="s">
        <v>162</v>
      </c>
      <c r="I14" s="538"/>
      <c r="J14" s="538"/>
    </row>
    <row r="15" spans="2:16" x14ac:dyDescent="0.2">
      <c r="B15" s="363" t="s">
        <v>158</v>
      </c>
      <c r="D15" s="437"/>
      <c r="E15" s="432">
        <v>178296000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0</v>
      </c>
      <c r="G18" s="363" t="s">
        <v>146</v>
      </c>
      <c r="H18" s="353" t="s">
        <v>3</v>
      </c>
      <c r="I18" s="422">
        <v>0</v>
      </c>
    </row>
    <row r="19" spans="2:10" x14ac:dyDescent="0.2">
      <c r="B19" s="387" t="s">
        <v>161</v>
      </c>
      <c r="C19" s="387"/>
      <c r="D19" s="435"/>
      <c r="E19" s="436">
        <v>938296000</v>
      </c>
    </row>
    <row r="20" spans="2:10" x14ac:dyDescent="0.2">
      <c r="B20" s="387"/>
      <c r="C20" s="387"/>
      <c r="D20" s="435"/>
      <c r="E20" s="434"/>
      <c r="H20" s="539" t="s">
        <v>169</v>
      </c>
      <c r="I20" s="539"/>
      <c r="J20" s="539"/>
    </row>
    <row r="21" spans="2:10" x14ac:dyDescent="0.2">
      <c r="B21" s="363" t="s">
        <v>60</v>
      </c>
      <c r="D21" s="401"/>
      <c r="E21" s="432">
        <v>938296000</v>
      </c>
      <c r="F21" s="390"/>
      <c r="H21" s="353" t="s">
        <v>94</v>
      </c>
      <c r="I21" s="433">
        <v>32</v>
      </c>
    </row>
    <row r="22" spans="2:10" x14ac:dyDescent="0.2">
      <c r="B22" s="363" t="s">
        <v>102</v>
      </c>
      <c r="E22" s="432">
        <v>56913158.477603912</v>
      </c>
      <c r="F22" s="431"/>
      <c r="H22" s="353" t="s">
        <v>148</v>
      </c>
      <c r="I22" s="427">
        <v>1.47703E-2</v>
      </c>
    </row>
    <row r="23" spans="2:10" x14ac:dyDescent="0.2">
      <c r="E23" s="430"/>
      <c r="F23" s="428"/>
      <c r="H23" s="353" t="s">
        <v>172</v>
      </c>
      <c r="I23" s="427">
        <v>4.3E-3</v>
      </c>
    </row>
    <row r="24" spans="2:10" x14ac:dyDescent="0.2">
      <c r="B24" s="387" t="s">
        <v>164</v>
      </c>
      <c r="C24" s="387"/>
      <c r="D24" s="387"/>
      <c r="E24" s="429">
        <v>995209158.47760391</v>
      </c>
      <c r="F24" s="428"/>
      <c r="H24" s="353"/>
      <c r="I24" s="427">
        <v>1.9070299999999998E-2</v>
      </c>
    </row>
    <row r="25" spans="2:10" x14ac:dyDescent="0.2">
      <c r="E25" s="390"/>
      <c r="F25" s="365"/>
      <c r="H25" s="353"/>
    </row>
    <row r="26" spans="2:10" x14ac:dyDescent="0.2">
      <c r="B26" s="363" t="s">
        <v>166</v>
      </c>
      <c r="E26" s="390">
        <v>1.3094857348389526</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175</v>
      </c>
      <c r="I30" s="422">
        <v>1288304.71</v>
      </c>
      <c r="J30" s="420">
        <v>1.6951377763157893</v>
      </c>
    </row>
    <row r="31" spans="2:10" x14ac:dyDescent="0.2">
      <c r="F31" s="380"/>
      <c r="G31" s="386"/>
      <c r="H31" s="353" t="s">
        <v>176</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1.6951377763157893</v>
      </c>
    </row>
    <row r="34" spans="2:12" x14ac:dyDescent="0.2">
      <c r="B34" s="363" t="s">
        <v>171</v>
      </c>
      <c r="E34" s="379">
        <v>6166893353.6199999</v>
      </c>
      <c r="F34" s="404"/>
      <c r="G34" s="365"/>
      <c r="K34" s="390">
        <v>1.9070299999999998E-2</v>
      </c>
    </row>
    <row r="35" spans="2:12" x14ac:dyDescent="0.2">
      <c r="B35" s="363" t="s">
        <v>112</v>
      </c>
      <c r="E35" s="396">
        <v>-2020038680.8</v>
      </c>
      <c r="F35" s="404"/>
      <c r="G35" s="365"/>
      <c r="H35" s="353"/>
      <c r="I35" s="460"/>
      <c r="J35" s="460"/>
    </row>
    <row r="36" spans="2:12" x14ac:dyDescent="0.2">
      <c r="B36" s="363" t="s">
        <v>119</v>
      </c>
      <c r="E36" s="396">
        <v>2086452028.8399999</v>
      </c>
      <c r="F36" s="404"/>
      <c r="G36" s="365"/>
      <c r="H36" s="353"/>
      <c r="I36" s="461"/>
      <c r="J36" s="462"/>
    </row>
    <row r="37" spans="2:12" x14ac:dyDescent="0.2">
      <c r="B37" s="417" t="s">
        <v>121</v>
      </c>
      <c r="E37" s="396">
        <v>0</v>
      </c>
      <c r="F37" s="404"/>
      <c r="G37" s="365"/>
      <c r="H37" s="353"/>
      <c r="I37" s="463"/>
      <c r="J37" s="462"/>
    </row>
    <row r="38" spans="2:12" x14ac:dyDescent="0.2">
      <c r="B38" s="417" t="s">
        <v>122</v>
      </c>
      <c r="E38" s="396">
        <v>-72226148.510000005</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536">
        <v>1288304.71</v>
      </c>
      <c r="K40" s="408"/>
    </row>
    <row r="41" spans="2:12" x14ac:dyDescent="0.2">
      <c r="B41" s="412" t="s">
        <v>179</v>
      </c>
      <c r="C41" s="412"/>
      <c r="D41" s="412"/>
      <c r="E41" s="411">
        <v>0</v>
      </c>
      <c r="F41" s="404"/>
      <c r="G41" s="365"/>
      <c r="H41" s="410" t="s">
        <v>132</v>
      </c>
      <c r="I41" s="409">
        <v>781913.33</v>
      </c>
      <c r="K41" s="408"/>
    </row>
    <row r="42" spans="2:12" x14ac:dyDescent="0.2">
      <c r="B42" s="405" t="s">
        <v>126</v>
      </c>
      <c r="C42" s="387"/>
      <c r="D42" s="387"/>
      <c r="E42" s="396">
        <v>-753388244.12</v>
      </c>
      <c r="F42" s="404"/>
      <c r="G42" s="407"/>
      <c r="H42" s="363" t="s">
        <v>182</v>
      </c>
      <c r="I42" s="406">
        <v>962637.04999999981</v>
      </c>
      <c r="K42" s="387"/>
      <c r="L42" s="387"/>
    </row>
    <row r="43" spans="2:12" x14ac:dyDescent="0.2">
      <c r="B43" s="405" t="s">
        <v>180</v>
      </c>
      <c r="E43" s="396">
        <v>-6106039.2800000003</v>
      </c>
      <c r="F43" s="404"/>
      <c r="G43" s="365"/>
    </row>
    <row r="44" spans="2:12" x14ac:dyDescent="0.2">
      <c r="B44" s="387" t="s">
        <v>3</v>
      </c>
      <c r="C44" s="387"/>
      <c r="D44" s="387"/>
      <c r="E44" s="403">
        <v>5401586269.75</v>
      </c>
      <c r="F44" s="402" t="s">
        <v>146</v>
      </c>
      <c r="G44" s="365"/>
    </row>
    <row r="45" spans="2:12" x14ac:dyDescent="0.2">
      <c r="E45" s="399"/>
      <c r="F45" s="399"/>
      <c r="G45" s="399"/>
    </row>
    <row r="46" spans="2:12" x14ac:dyDescent="0.2">
      <c r="B46" s="371" t="s">
        <v>183</v>
      </c>
      <c r="E46" s="401">
        <v>0.18424387</v>
      </c>
      <c r="F46" s="400"/>
      <c r="G46" s="399"/>
      <c r="H46" s="474" t="s">
        <v>185</v>
      </c>
      <c r="I46" s="474"/>
      <c r="J46" s="474"/>
    </row>
    <row r="47" spans="2:12" x14ac:dyDescent="0.2">
      <c r="E47" s="372"/>
      <c r="G47" s="372"/>
      <c r="K47" s="393"/>
      <c r="L47" s="393"/>
    </row>
    <row r="48" spans="2:12" x14ac:dyDescent="0.2">
      <c r="B48" s="363" t="s">
        <v>184</v>
      </c>
      <c r="E48" s="397">
        <v>5386605175.4650002</v>
      </c>
      <c r="G48" s="396"/>
      <c r="H48" s="353" t="s">
        <v>186</v>
      </c>
      <c r="I48" s="389">
        <v>3800000</v>
      </c>
      <c r="K48" s="393"/>
      <c r="L48" s="393"/>
    </row>
    <row r="49" spans="2:14" x14ac:dyDescent="0.2">
      <c r="B49" s="395" t="s">
        <v>133</v>
      </c>
      <c r="E49" s="390">
        <v>0.37501146176462052</v>
      </c>
      <c r="H49" s="353" t="s">
        <v>188</v>
      </c>
      <c r="I49" s="394">
        <v>3800000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17376850.939999998</v>
      </c>
      <c r="F56" s="378"/>
      <c r="I56" s="377" t="s">
        <v>210</v>
      </c>
      <c r="J56" s="377" t="s">
        <v>173</v>
      </c>
      <c r="M56" s="376"/>
    </row>
    <row r="57" spans="2:14" x14ac:dyDescent="0.2">
      <c r="B57" s="363" t="s">
        <v>190</v>
      </c>
      <c r="E57" s="375">
        <v>0</v>
      </c>
      <c r="F57" s="375"/>
      <c r="H57" s="368" t="s">
        <v>243</v>
      </c>
      <c r="I57" s="374">
        <v>0.10199999999999999</v>
      </c>
      <c r="J57" s="373">
        <v>6.8780000000000004E-3</v>
      </c>
    </row>
    <row r="58" spans="2:14" x14ac:dyDescent="0.2">
      <c r="B58" s="363" t="s">
        <v>118</v>
      </c>
      <c r="E58" s="372">
        <v>0</v>
      </c>
      <c r="F58" s="371"/>
    </row>
    <row r="59" spans="2:14" x14ac:dyDescent="0.2">
      <c r="B59" s="363" t="s">
        <v>191</v>
      </c>
      <c r="E59" s="370">
        <v>17376850.939999998</v>
      </c>
      <c r="F59" s="369"/>
      <c r="H59" s="368" t="s">
        <v>211</v>
      </c>
      <c r="I59" s="367" t="s">
        <v>225</v>
      </c>
      <c r="J59" s="366"/>
    </row>
    <row r="60" spans="2:14" x14ac:dyDescent="0.2">
      <c r="F60" s="365"/>
    </row>
    <row r="61" spans="2:14" x14ac:dyDescent="0.2">
      <c r="H61" s="540" t="s">
        <v>253</v>
      </c>
      <c r="I61" s="540"/>
      <c r="J61" s="373">
        <v>0.30947545933333331</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42" priority="1" operator="equal">
      <formula>"FAIL"</formula>
    </cfRule>
  </conditionalFormatting>
  <pageMargins left="0.5" right="0.5" top="0.5" bottom="0.5" header="0.5" footer="0.5"/>
  <pageSetup scale="6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zoomScale="80" zoomScaleNormal="80" workbookViewId="0">
      <selection activeCell="B13" sqref="B13"/>
    </sheetView>
  </sheetViews>
  <sheetFormatPr defaultColWidth="9.140625" defaultRowHeight="12.75" x14ac:dyDescent="0.2"/>
  <cols>
    <col min="1" max="1" width="3.85546875" style="107" customWidth="1"/>
    <col min="2" max="2" width="8.85546875" style="107" customWidth="1"/>
    <col min="3" max="3" width="12.7109375" style="107" customWidth="1"/>
    <col min="4" max="4" width="23.5703125" style="107" customWidth="1"/>
    <col min="5" max="5" width="19" style="107" customWidth="1"/>
    <col min="6" max="6" width="18.42578125" style="107" customWidth="1"/>
    <col min="7" max="7" width="14.7109375" style="107" customWidth="1"/>
    <col min="8" max="8" width="17" style="107" customWidth="1"/>
    <col min="9" max="9" width="18.7109375" style="107" bestFit="1" customWidth="1"/>
    <col min="10" max="10" width="14.28515625" style="107" customWidth="1"/>
    <col min="11" max="11" width="11" style="107" customWidth="1"/>
    <col min="12" max="12" width="7.85546875" style="107" customWidth="1"/>
    <col min="13" max="14" width="8.85546875" style="107" customWidth="1"/>
    <col min="15" max="16384" width="9.140625" style="107"/>
  </cols>
  <sheetData>
    <row r="1" spans="2:16" s="3" customFormat="1" x14ac:dyDescent="0.2">
      <c r="B1" s="1" t="s">
        <v>231</v>
      </c>
      <c r="C1" s="2"/>
      <c r="D1" s="2"/>
      <c r="E1" s="2"/>
      <c r="F1" s="2"/>
      <c r="G1" s="2"/>
      <c r="H1" s="2"/>
      <c r="I1" s="2"/>
      <c r="J1" s="2"/>
      <c r="K1" s="2"/>
      <c r="P1" s="2"/>
    </row>
    <row r="2" spans="2:16" s="3" customFormat="1" ht="12.4" customHeight="1" x14ac:dyDescent="0.2">
      <c r="B2" s="2"/>
      <c r="C2" s="2"/>
      <c r="D2" s="2"/>
      <c r="E2" s="2"/>
      <c r="F2" s="2"/>
      <c r="G2" s="2"/>
      <c r="H2" s="2"/>
      <c r="I2" s="2"/>
      <c r="J2" s="2"/>
      <c r="K2" s="2"/>
      <c r="P2" s="2"/>
    </row>
    <row r="3" spans="2:16" s="3" customFormat="1" ht="12.4" customHeight="1" x14ac:dyDescent="0.2">
      <c r="B3" s="90" t="s">
        <v>149</v>
      </c>
      <c r="C3" s="91" t="s">
        <v>89</v>
      </c>
      <c r="D3" s="91" t="s">
        <v>90</v>
      </c>
      <c r="E3" s="92" t="s">
        <v>91</v>
      </c>
      <c r="F3" s="2"/>
      <c r="G3" s="2"/>
      <c r="H3" s="93" t="s">
        <v>150</v>
      </c>
      <c r="I3" s="94" t="e">
        <f>#REF!</f>
        <v>#REF!</v>
      </c>
      <c r="J3" s="95"/>
      <c r="K3" s="2"/>
    </row>
    <row r="4" spans="2:16" s="3" customFormat="1" x14ac:dyDescent="0.2">
      <c r="B4" s="96" t="s">
        <v>92</v>
      </c>
      <c r="C4" s="97" t="e">
        <f>#REF!+1</f>
        <v>#REF!</v>
      </c>
      <c r="D4" s="97" t="e">
        <f>#REF!</f>
        <v>#REF!</v>
      </c>
      <c r="E4" s="98" t="e">
        <f>#REF!</f>
        <v>#REF!</v>
      </c>
      <c r="F4" s="2"/>
      <c r="G4" s="2"/>
      <c r="H4" s="93" t="s">
        <v>151</v>
      </c>
      <c r="I4" s="94" t="e">
        <f>#REF!</f>
        <v>#REF!</v>
      </c>
      <c r="J4" s="2"/>
      <c r="K4" s="2"/>
    </row>
    <row r="5" spans="2:16" s="3" customFormat="1" ht="12.4" customHeight="1" x14ac:dyDescent="0.2">
      <c r="B5" s="99" t="s">
        <v>93</v>
      </c>
      <c r="C5" s="100" t="e">
        <f>#REF!</f>
        <v>#REF!</v>
      </c>
      <c r="D5" s="100" t="e">
        <f>#REF!</f>
        <v>#REF!</v>
      </c>
      <c r="E5" s="101"/>
      <c r="F5" s="2"/>
      <c r="G5" s="2"/>
      <c r="H5" s="2"/>
      <c r="I5" s="2"/>
      <c r="J5" s="2"/>
      <c r="K5" s="102"/>
    </row>
    <row r="6" spans="2:16" s="3" customFormat="1" ht="12.4" customHeight="1" x14ac:dyDescent="0.2">
      <c r="B6" s="103" t="s">
        <v>94</v>
      </c>
      <c r="C6" s="340" t="e">
        <f>#REF!</f>
        <v>#REF!</v>
      </c>
      <c r="D6" s="104"/>
      <c r="E6" s="105"/>
      <c r="F6" s="2"/>
      <c r="G6" s="2"/>
      <c r="H6" s="2"/>
      <c r="I6" s="2"/>
      <c r="J6" s="2"/>
      <c r="K6" s="102"/>
    </row>
    <row r="7" spans="2:16" s="3" customFormat="1" x14ac:dyDescent="0.2">
      <c r="B7" s="2"/>
      <c r="C7" s="2"/>
      <c r="D7" s="2"/>
      <c r="E7" s="2"/>
      <c r="F7" s="2"/>
      <c r="G7" s="2"/>
      <c r="H7" s="2"/>
      <c r="I7" s="2"/>
      <c r="J7" s="2"/>
      <c r="K7" s="2"/>
    </row>
    <row r="8" spans="2:16" x14ac:dyDescent="0.2">
      <c r="B8" s="106" t="s">
        <v>152</v>
      </c>
      <c r="G8" s="108" t="s">
        <v>153</v>
      </c>
      <c r="H8" s="108" t="s">
        <v>47</v>
      </c>
      <c r="I8" s="108" t="s">
        <v>154</v>
      </c>
    </row>
    <row r="9" spans="2:16" x14ac:dyDescent="0.2">
      <c r="B9" s="107" t="s">
        <v>232</v>
      </c>
      <c r="G9" s="109" t="s">
        <v>155</v>
      </c>
      <c r="H9" s="109" t="s">
        <v>149</v>
      </c>
      <c r="I9" s="109" t="s">
        <v>149</v>
      </c>
    </row>
    <row r="10" spans="2:16" x14ac:dyDescent="0.2">
      <c r="F10" s="110"/>
      <c r="G10" s="111" t="e">
        <f>#REF!</f>
        <v>#REF!</v>
      </c>
      <c r="H10" s="111" t="e">
        <f>#REF!</f>
        <v>#REF!</v>
      </c>
      <c r="I10" s="112" t="e">
        <f>IF(#REF!,"Yes","No")</f>
        <v>#REF!</v>
      </c>
    </row>
    <row r="11" spans="2:16" x14ac:dyDescent="0.2">
      <c r="C11" s="107" t="s">
        <v>10</v>
      </c>
      <c r="E11" s="113" t="e">
        <f>#REF!</f>
        <v>#REF!</v>
      </c>
      <c r="I11" s="112"/>
    </row>
    <row r="12" spans="2:16" x14ac:dyDescent="0.2">
      <c r="F12" s="111"/>
    </row>
    <row r="13" spans="2:16" x14ac:dyDescent="0.2">
      <c r="E13" s="114"/>
    </row>
    <row r="14" spans="2:16" x14ac:dyDescent="0.2">
      <c r="B14" s="107" t="s">
        <v>157</v>
      </c>
      <c r="E14" s="115" t="e">
        <f>#REF!-I25</f>
        <v>#REF!</v>
      </c>
    </row>
    <row r="15" spans="2:16" x14ac:dyDescent="0.2">
      <c r="B15" s="107" t="s">
        <v>158</v>
      </c>
      <c r="D15" s="116"/>
      <c r="E15" s="113" t="e">
        <f>#REF!</f>
        <v>#REF!</v>
      </c>
      <c r="F15" s="117"/>
    </row>
    <row r="16" spans="2:16" x14ac:dyDescent="0.2">
      <c r="B16" s="107" t="s">
        <v>159</v>
      </c>
      <c r="D16" s="116"/>
      <c r="E16" s="113" t="e">
        <f>#REF!</f>
        <v>#REF!</v>
      </c>
      <c r="F16" s="117"/>
    </row>
    <row r="17" spans="2:10" x14ac:dyDescent="0.2">
      <c r="B17" s="107" t="s">
        <v>160</v>
      </c>
      <c r="D17" s="116"/>
      <c r="E17" s="113" t="e">
        <f>#REF!</f>
        <v>#REF!</v>
      </c>
      <c r="F17" s="117"/>
    </row>
    <row r="18" spans="2:10" x14ac:dyDescent="0.2">
      <c r="B18" s="107" t="s">
        <v>58</v>
      </c>
      <c r="D18" s="116"/>
      <c r="E18" s="113" t="e">
        <f>#REF!</f>
        <v>#REF!</v>
      </c>
      <c r="G18" s="107" t="s">
        <v>146</v>
      </c>
    </row>
    <row r="19" spans="2:10" x14ac:dyDescent="0.2">
      <c r="B19" s="110" t="s">
        <v>161</v>
      </c>
      <c r="C19" s="110"/>
      <c r="D19" s="118"/>
      <c r="E19" s="337" t="e">
        <f>SUM(E14:E18)</f>
        <v>#REF!</v>
      </c>
    </row>
    <row r="20" spans="2:10" x14ac:dyDescent="0.2">
      <c r="B20" s="110"/>
      <c r="C20" s="110"/>
      <c r="D20" s="118"/>
      <c r="E20" s="119"/>
    </row>
    <row r="21" spans="2:10" x14ac:dyDescent="0.2">
      <c r="B21" s="107" t="s">
        <v>60</v>
      </c>
      <c r="D21" s="120"/>
      <c r="E21" s="113" t="e">
        <f>#REF!</f>
        <v>#REF!</v>
      </c>
      <c r="F21" s="121"/>
      <c r="H21" s="541" t="s">
        <v>162</v>
      </c>
      <c r="I21" s="541"/>
      <c r="J21" s="541"/>
    </row>
    <row r="22" spans="2:10" x14ac:dyDescent="0.2">
      <c r="B22" s="107" t="s">
        <v>102</v>
      </c>
      <c r="E22" s="113">
        <f>'May17 Aggregate'!I27</f>
        <v>0</v>
      </c>
      <c r="F22" s="122"/>
      <c r="H22" s="123" t="s">
        <v>163</v>
      </c>
      <c r="I22" s="115" t="e">
        <f>#REF!</f>
        <v>#REF!</v>
      </c>
    </row>
    <row r="23" spans="2:10" x14ac:dyDescent="0.2">
      <c r="E23" s="124"/>
      <c r="F23" s="125"/>
      <c r="H23" s="123"/>
      <c r="I23" s="117"/>
    </row>
    <row r="24" spans="2:10" x14ac:dyDescent="0.2">
      <c r="B24" s="110" t="s">
        <v>164</v>
      </c>
      <c r="C24" s="110"/>
      <c r="D24" s="110"/>
      <c r="E24" s="126" t="e">
        <f>#REF!</f>
        <v>#REF!</v>
      </c>
      <c r="F24" s="125"/>
      <c r="H24" s="123" t="s">
        <v>165</v>
      </c>
      <c r="I24" s="335" t="e">
        <f>#REF!</f>
        <v>#REF!</v>
      </c>
    </row>
    <row r="25" spans="2:10" x14ac:dyDescent="0.2">
      <c r="E25" s="121"/>
      <c r="F25" s="128"/>
      <c r="H25" s="123" t="s">
        <v>3</v>
      </c>
      <c r="I25" s="115" t="e">
        <f>#REF!</f>
        <v>#REF!</v>
      </c>
    </row>
    <row r="26" spans="2:10" x14ac:dyDescent="0.2">
      <c r="B26" s="107" t="s">
        <v>166</v>
      </c>
      <c r="E26" s="121" t="e">
        <f>IF(E19&lt;=0,0,E24/E14)</f>
        <v>#REF!</v>
      </c>
      <c r="F26" s="129"/>
    </row>
    <row r="27" spans="2:10" x14ac:dyDescent="0.2">
      <c r="F27" s="128"/>
    </row>
    <row r="28" spans="2:10" x14ac:dyDescent="0.2">
      <c r="F28" s="128"/>
    </row>
    <row r="29" spans="2:10" x14ac:dyDescent="0.2">
      <c r="B29" s="110" t="s">
        <v>167</v>
      </c>
      <c r="F29" s="128"/>
    </row>
    <row r="30" spans="2:10" x14ac:dyDescent="0.2">
      <c r="B30" s="107" t="s">
        <v>168</v>
      </c>
      <c r="F30" s="130"/>
      <c r="G30" s="108"/>
    </row>
    <row r="31" spans="2:10" x14ac:dyDescent="0.2">
      <c r="F31" s="131"/>
      <c r="G31" s="108"/>
      <c r="H31" s="542" t="s">
        <v>169</v>
      </c>
      <c r="I31" s="542"/>
      <c r="J31" s="542"/>
    </row>
    <row r="32" spans="2:10" x14ac:dyDescent="0.2">
      <c r="E32" s="132" t="s">
        <v>147</v>
      </c>
      <c r="F32" s="131"/>
      <c r="G32" s="133"/>
      <c r="H32" s="123" t="s">
        <v>94</v>
      </c>
      <c r="I32" s="134" t="e">
        <f>#REF!</f>
        <v>#REF!</v>
      </c>
    </row>
    <row r="33" spans="2:12" x14ac:dyDescent="0.2">
      <c r="E33" s="135" t="s">
        <v>170</v>
      </c>
      <c r="F33" s="136"/>
      <c r="G33" s="137"/>
      <c r="H33" s="123" t="s">
        <v>148</v>
      </c>
      <c r="I33" s="138" t="e">
        <f>#REF!</f>
        <v>#REF!</v>
      </c>
    </row>
    <row r="34" spans="2:12" x14ac:dyDescent="0.2">
      <c r="B34" s="107" t="s">
        <v>171</v>
      </c>
      <c r="E34" s="139">
        <f>'May17 Aggregate'!D32</f>
        <v>6461530587.8299999</v>
      </c>
      <c r="F34" s="140"/>
      <c r="G34" s="128"/>
      <c r="H34" s="123" t="s">
        <v>172</v>
      </c>
      <c r="I34" s="141" t="e">
        <f>#REF!</f>
        <v>#REF!</v>
      </c>
    </row>
    <row r="35" spans="2:12" x14ac:dyDescent="0.2">
      <c r="B35" s="107" t="s">
        <v>112</v>
      </c>
      <c r="E35" s="117">
        <f>-'May17 Aggregate'!D33</f>
        <v>-2481213272.8699999</v>
      </c>
      <c r="F35" s="140"/>
      <c r="G35" s="128"/>
      <c r="H35" s="123"/>
      <c r="I35" s="142" t="e">
        <f>SUM(I33:I34)</f>
        <v>#REF!</v>
      </c>
    </row>
    <row r="36" spans="2:12" x14ac:dyDescent="0.2">
      <c r="B36" s="107" t="s">
        <v>119</v>
      </c>
      <c r="E36" s="117">
        <f>'May17 Aggregate'!D37</f>
        <v>2176872793.5700002</v>
      </c>
      <c r="F36" s="140"/>
      <c r="G36" s="128"/>
      <c r="H36" s="123"/>
    </row>
    <row r="37" spans="2:12" x14ac:dyDescent="0.2">
      <c r="B37" s="143" t="s">
        <v>121</v>
      </c>
      <c r="E37" s="117">
        <f>'May17 Aggregate'!D38</f>
        <v>0</v>
      </c>
      <c r="F37" s="140"/>
      <c r="G37" s="128"/>
      <c r="H37" s="123"/>
      <c r="I37" s="144" t="s">
        <v>173</v>
      </c>
      <c r="J37" s="144" t="s">
        <v>174</v>
      </c>
    </row>
    <row r="38" spans="2:12" x14ac:dyDescent="0.2">
      <c r="B38" s="143" t="s">
        <v>122</v>
      </c>
      <c r="E38" s="117">
        <f>-'May17 Aggregate'!D39</f>
        <v>-5477155.8799999999</v>
      </c>
      <c r="F38" s="140"/>
      <c r="G38" s="128"/>
      <c r="H38" s="123" t="s">
        <v>175</v>
      </c>
      <c r="I38" s="115" t="e">
        <f>#REF!</f>
        <v>#REF!</v>
      </c>
      <c r="J38" s="338" t="e">
        <f>I38/1000000</f>
        <v>#REF!</v>
      </c>
    </row>
    <row r="39" spans="2:12" s="110" customFormat="1" x14ac:dyDescent="0.2">
      <c r="B39" s="143" t="s">
        <v>124</v>
      </c>
      <c r="C39" s="107"/>
      <c r="D39" s="107"/>
      <c r="E39" s="117">
        <f>-'May17 Aggregate'!D40</f>
        <v>0</v>
      </c>
      <c r="F39" s="140"/>
      <c r="G39" s="128"/>
      <c r="H39" s="123" t="s">
        <v>176</v>
      </c>
      <c r="I39" s="210" t="e">
        <f>#REF!</f>
        <v>#REF!</v>
      </c>
      <c r="J39" s="139" t="e">
        <f>IF($E$11&lt;=0,0,ROUND(I39*1000/$E$11,2))</f>
        <v>#REF!</v>
      </c>
      <c r="K39" s="145"/>
      <c r="L39" s="107"/>
    </row>
    <row r="40" spans="2:12" x14ac:dyDescent="0.2">
      <c r="B40" s="107" t="s">
        <v>177</v>
      </c>
      <c r="E40" s="117">
        <v>0</v>
      </c>
      <c r="F40" s="140"/>
      <c r="G40" s="128"/>
      <c r="H40" s="123" t="s">
        <v>178</v>
      </c>
      <c r="I40" s="127">
        <f>0</f>
        <v>0</v>
      </c>
      <c r="J40" s="146" t="e">
        <f>IF($E$11&lt;=0,0,ROUND(I40*1000/$E$11,2))</f>
        <v>#REF!</v>
      </c>
      <c r="K40" s="147"/>
    </row>
    <row r="41" spans="2:12" x14ac:dyDescent="0.2">
      <c r="B41" s="182" t="s">
        <v>179</v>
      </c>
      <c r="C41" s="182"/>
      <c r="D41" s="182"/>
      <c r="E41" s="155">
        <f>0</f>
        <v>0</v>
      </c>
      <c r="F41" s="140"/>
      <c r="G41" s="128"/>
      <c r="H41" s="123"/>
      <c r="I41" s="148"/>
      <c r="J41" s="210" t="e">
        <f>SUM(J38:J40)</f>
        <v>#REF!</v>
      </c>
      <c r="K41" s="147"/>
    </row>
    <row r="42" spans="2:12" x14ac:dyDescent="0.2">
      <c r="B42" s="3" t="s">
        <v>126</v>
      </c>
      <c r="C42" s="110"/>
      <c r="D42" s="110"/>
      <c r="E42" s="117">
        <f>'May17 Aggregate'!D42</f>
        <v>-685514040.17999995</v>
      </c>
      <c r="F42" s="140"/>
      <c r="G42" s="149"/>
      <c r="K42" s="110"/>
      <c r="L42" s="110"/>
    </row>
    <row r="43" spans="2:12" x14ac:dyDescent="0.2">
      <c r="B43" s="3" t="s">
        <v>180</v>
      </c>
      <c r="E43" s="117">
        <f>'May17 Aggregate'!D43</f>
        <v>-4614993.25</v>
      </c>
      <c r="F43" s="140"/>
      <c r="G43" s="128"/>
      <c r="H43" s="123" t="s">
        <v>181</v>
      </c>
      <c r="I43" s="115" t="e">
        <f>SUM(I38:I40)</f>
        <v>#REF!</v>
      </c>
      <c r="J43" s="150" t="e">
        <f>IF(OR(E11&lt;=0,I32&lt;=0),0,I43/E11*360/I32)</f>
        <v>#REF!</v>
      </c>
    </row>
    <row r="44" spans="2:12" x14ac:dyDescent="0.2">
      <c r="B44" s="110" t="s">
        <v>3</v>
      </c>
      <c r="C44" s="110"/>
      <c r="D44" s="110"/>
      <c r="E44" s="151">
        <f>'May17 Aggregate'!D44</f>
        <v>5461583919.2199993</v>
      </c>
      <c r="F44" s="152" t="str">
        <f>IF(ABS(E44-SUM(E34:E43))&gt;0.005,"Recon"," ")</f>
        <v xml:space="preserve"> </v>
      </c>
      <c r="G44" s="128"/>
      <c r="H44" s="153" t="s">
        <v>132</v>
      </c>
      <c r="I44" s="127" t="e">
        <f>#REF!</f>
        <v>#REF!</v>
      </c>
    </row>
    <row r="45" spans="2:12" x14ac:dyDescent="0.2">
      <c r="E45" s="154"/>
      <c r="F45" s="154"/>
      <c r="G45" s="154"/>
      <c r="H45" s="107" t="s">
        <v>182</v>
      </c>
      <c r="I45" s="211" t="e">
        <f>#REF!-SUM('2012-A'!I43:I44)</f>
        <v>#REF!</v>
      </c>
    </row>
    <row r="46" spans="2:12" x14ac:dyDescent="0.2">
      <c r="B46" s="156" t="s">
        <v>183</v>
      </c>
      <c r="E46" s="120" t="e">
        <f>I3</f>
        <v>#REF!</v>
      </c>
      <c r="F46" s="157"/>
      <c r="G46" s="154"/>
    </row>
    <row r="47" spans="2:12" x14ac:dyDescent="0.2">
      <c r="E47" s="158"/>
      <c r="G47" s="158"/>
      <c r="K47" s="159"/>
      <c r="L47" s="159"/>
    </row>
    <row r="48" spans="2:12" x14ac:dyDescent="0.2">
      <c r="B48" s="107" t="s">
        <v>184</v>
      </c>
      <c r="E48" s="160" t="e">
        <f>#REF!</f>
        <v>#REF!</v>
      </c>
      <c r="G48" s="117"/>
      <c r="K48" s="159"/>
      <c r="L48" s="159"/>
    </row>
    <row r="49" spans="2:14" x14ac:dyDescent="0.2">
      <c r="B49" s="102" t="s">
        <v>133</v>
      </c>
      <c r="E49" s="121" t="e">
        <f>#REF!</f>
        <v>#REF!</v>
      </c>
      <c r="H49" s="542" t="s">
        <v>185</v>
      </c>
      <c r="I49" s="542"/>
      <c r="J49" s="542"/>
      <c r="L49" s="159"/>
      <c r="M49" s="161"/>
    </row>
    <row r="50" spans="2:14" x14ac:dyDescent="0.2">
      <c r="B50" s="162"/>
      <c r="E50" s="121"/>
      <c r="M50" s="163"/>
    </row>
    <row r="51" spans="2:14" x14ac:dyDescent="0.2">
      <c r="B51" s="110" t="s">
        <v>20</v>
      </c>
      <c r="H51" s="123" t="s">
        <v>186</v>
      </c>
      <c r="I51" s="164" t="e">
        <f>#REF!</f>
        <v>#REF!</v>
      </c>
    </row>
    <row r="52" spans="2:14" x14ac:dyDescent="0.2">
      <c r="B52" s="107" t="s">
        <v>187</v>
      </c>
      <c r="F52" s="108"/>
      <c r="H52" s="123" t="s">
        <v>188</v>
      </c>
      <c r="I52" s="165" t="e">
        <f>#REF!</f>
        <v>#REF!</v>
      </c>
    </row>
    <row r="53" spans="2:14" x14ac:dyDescent="0.2">
      <c r="H53" s="123" t="s">
        <v>189</v>
      </c>
      <c r="I53" s="164" t="e">
        <f>I51-I52</f>
        <v>#REF!</v>
      </c>
      <c r="N53" s="166"/>
    </row>
    <row r="54" spans="2:14" x14ac:dyDescent="0.2">
      <c r="E54" s="132" t="s">
        <v>147</v>
      </c>
      <c r="F54" s="133"/>
      <c r="H54" s="133"/>
      <c r="I54" s="136"/>
    </row>
    <row r="55" spans="2:14" x14ac:dyDescent="0.2">
      <c r="E55" s="135" t="s">
        <v>170</v>
      </c>
      <c r="F55" s="131"/>
      <c r="H55" s="136"/>
      <c r="I55" s="139"/>
      <c r="M55" s="167"/>
    </row>
    <row r="56" spans="2:14" x14ac:dyDescent="0.2">
      <c r="B56" s="107" t="s">
        <v>111</v>
      </c>
      <c r="E56" s="139" t="e">
        <f>#REF!</f>
        <v>#REF!</v>
      </c>
      <c r="F56" s="168"/>
      <c r="H56" s="168"/>
      <c r="I56" s="158"/>
      <c r="M56" s="167"/>
    </row>
    <row r="57" spans="2:14" x14ac:dyDescent="0.2">
      <c r="B57" s="107" t="s">
        <v>190</v>
      </c>
      <c r="E57" s="169">
        <v>0</v>
      </c>
      <c r="F57" s="169"/>
      <c r="H57" s="156"/>
      <c r="I57" s="158"/>
    </row>
    <row r="58" spans="2:14" x14ac:dyDescent="0.2">
      <c r="B58" s="107" t="s">
        <v>118</v>
      </c>
      <c r="E58" s="158">
        <v>0</v>
      </c>
      <c r="F58" s="156"/>
      <c r="H58" s="156"/>
      <c r="I58" s="158"/>
    </row>
    <row r="59" spans="2:14" x14ac:dyDescent="0.2">
      <c r="B59" s="107" t="s">
        <v>191</v>
      </c>
      <c r="E59" s="170" t="e">
        <f>SUM(E56:E58)</f>
        <v>#REF!</v>
      </c>
      <c r="F59" s="171"/>
      <c r="H59" s="171"/>
    </row>
    <row r="60" spans="2:14" x14ac:dyDescent="0.2">
      <c r="F60" s="128"/>
    </row>
    <row r="64" spans="2:14" x14ac:dyDescent="0.2">
      <c r="E64" s="172"/>
      <c r="F64" s="172"/>
    </row>
    <row r="65" spans="5:6" x14ac:dyDescent="0.2">
      <c r="E65" s="172"/>
      <c r="F65" s="172"/>
    </row>
    <row r="66" spans="5:6" x14ac:dyDescent="0.2">
      <c r="E66" s="172"/>
      <c r="F66" s="172"/>
    </row>
    <row r="67" spans="5:6" x14ac:dyDescent="0.2">
      <c r="E67" s="172"/>
      <c r="F67" s="172"/>
    </row>
  </sheetData>
  <mergeCells count="3">
    <mergeCell ref="H21:J21"/>
    <mergeCell ref="H31:J31"/>
    <mergeCell ref="H49:J49"/>
  </mergeCells>
  <phoneticPr fontId="16" type="noConversion"/>
  <pageMargins left="0.5" right="0.5" top="0.5" bottom="0.5" header="0.5" footer="0.5"/>
  <pageSetup scale="74"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zoomScale="80" zoomScaleNormal="80" workbookViewId="0">
      <selection activeCell="I42" sqref="I42"/>
    </sheetView>
  </sheetViews>
  <sheetFormatPr defaultColWidth="9.140625" defaultRowHeight="12.75" x14ac:dyDescent="0.2"/>
  <cols>
    <col min="1" max="1" width="3.7109375" style="107" customWidth="1"/>
    <col min="2" max="2" width="8.85546875" style="107" customWidth="1"/>
    <col min="3" max="3" width="19.5703125" style="107" customWidth="1"/>
    <col min="4" max="4" width="12.7109375" style="107" customWidth="1"/>
    <col min="5" max="5" width="18.85546875" style="107" customWidth="1"/>
    <col min="6" max="6" width="15.140625" style="107" customWidth="1"/>
    <col min="7" max="7" width="14.7109375" style="107" customWidth="1"/>
    <col min="8" max="8" width="15.85546875" style="107" customWidth="1"/>
    <col min="9" max="9" width="18.7109375" style="107" bestFit="1" customWidth="1"/>
    <col min="10" max="10" width="26" style="107" bestFit="1" customWidth="1"/>
    <col min="11" max="11" width="12.5703125" style="107" customWidth="1"/>
    <col min="12" max="12" width="12.7109375" style="107" customWidth="1"/>
    <col min="13" max="14" width="8.85546875" style="107" customWidth="1"/>
    <col min="15" max="16384" width="9.140625" style="107"/>
  </cols>
  <sheetData>
    <row r="1" spans="2:16" s="3" customFormat="1" x14ac:dyDescent="0.2">
      <c r="B1" s="1" t="s">
        <v>192</v>
      </c>
      <c r="C1" s="2"/>
      <c r="D1" s="2"/>
      <c r="E1" s="2"/>
      <c r="F1" s="2"/>
      <c r="G1" s="2"/>
      <c r="H1" s="2"/>
      <c r="I1" s="2"/>
      <c r="J1" s="2"/>
      <c r="K1" s="2"/>
      <c r="P1" s="2"/>
    </row>
    <row r="2" spans="2:16" s="3" customFormat="1" ht="12.4" customHeight="1" x14ac:dyDescent="0.2">
      <c r="B2" s="2"/>
      <c r="C2" s="2"/>
      <c r="D2" s="2"/>
      <c r="E2" s="2"/>
      <c r="F2" s="2"/>
      <c r="G2" s="2"/>
      <c r="H2" s="2"/>
      <c r="I2" s="2"/>
      <c r="J2" s="2"/>
      <c r="K2" s="2"/>
      <c r="P2" s="2"/>
    </row>
    <row r="3" spans="2:16" s="3" customFormat="1" ht="12.4" customHeight="1" x14ac:dyDescent="0.2">
      <c r="B3" s="90" t="s">
        <v>149</v>
      </c>
      <c r="C3" s="173" t="s">
        <v>89</v>
      </c>
      <c r="D3" s="91" t="s">
        <v>90</v>
      </c>
      <c r="E3" s="92" t="s">
        <v>91</v>
      </c>
      <c r="F3" s="2"/>
      <c r="H3" s="93" t="s">
        <v>150</v>
      </c>
      <c r="I3" s="94" t="e">
        <f>#REF!</f>
        <v>#REF!</v>
      </c>
      <c r="J3" s="174"/>
      <c r="K3" s="2"/>
    </row>
    <row r="4" spans="2:16" s="3" customFormat="1" ht="12.4" customHeight="1" x14ac:dyDescent="0.2">
      <c r="B4" s="96" t="s">
        <v>92</v>
      </c>
      <c r="C4" s="175" t="e">
        <f>#REF!+1</f>
        <v>#REF!</v>
      </c>
      <c r="D4" s="176" t="e">
        <f>#REF!</f>
        <v>#REF!</v>
      </c>
      <c r="E4" s="177" t="e">
        <f>#REF!</f>
        <v>#REF!</v>
      </c>
      <c r="H4" s="93" t="s">
        <v>151</v>
      </c>
      <c r="I4" s="94" t="e">
        <f>#REF!</f>
        <v>#REF!</v>
      </c>
      <c r="J4" s="2"/>
      <c r="K4" s="2"/>
    </row>
    <row r="5" spans="2:16" s="3" customFormat="1" ht="12.4" customHeight="1" x14ac:dyDescent="0.2">
      <c r="B5" s="99" t="s">
        <v>93</v>
      </c>
      <c r="C5" s="175" t="e">
        <f>#REF!</f>
        <v>#REF!</v>
      </c>
      <c r="D5" s="175" t="e">
        <f>#REF!</f>
        <v>#REF!</v>
      </c>
      <c r="E5" s="101"/>
      <c r="H5" s="2"/>
      <c r="I5" s="2"/>
    </row>
    <row r="6" spans="2:16" s="3" customFormat="1" ht="12.4" customHeight="1" x14ac:dyDescent="0.2">
      <c r="B6" s="103" t="s">
        <v>94</v>
      </c>
      <c r="C6" s="104"/>
      <c r="D6" s="104"/>
      <c r="E6" s="105"/>
      <c r="F6" s="2"/>
      <c r="G6" s="2"/>
      <c r="H6" s="2"/>
      <c r="I6" s="2"/>
    </row>
    <row r="7" spans="2:16" s="3" customFormat="1" ht="12.4" customHeight="1" x14ac:dyDescent="0.2">
      <c r="B7" s="178"/>
      <c r="C7" s="179"/>
      <c r="D7" s="179"/>
      <c r="E7" s="180"/>
      <c r="F7" s="2"/>
      <c r="G7" s="2"/>
      <c r="H7" s="2"/>
      <c r="I7" s="2"/>
    </row>
    <row r="8" spans="2:16" s="3" customFormat="1" ht="12.4" customHeight="1" x14ac:dyDescent="0.2">
      <c r="B8" s="178"/>
      <c r="C8" s="179"/>
      <c r="D8" s="179"/>
      <c r="E8" s="180"/>
      <c r="F8" s="2"/>
      <c r="G8" s="2"/>
      <c r="H8" s="2"/>
      <c r="I8" s="2"/>
    </row>
    <row r="9" spans="2:16" s="3" customFormat="1" x14ac:dyDescent="0.2">
      <c r="B9" s="2"/>
      <c r="C9" s="2"/>
      <c r="D9" s="2"/>
      <c r="E9" s="2"/>
      <c r="F9" s="2"/>
      <c r="G9" s="2"/>
      <c r="H9" s="2"/>
      <c r="I9" s="2"/>
    </row>
    <row r="10" spans="2:16" x14ac:dyDescent="0.2">
      <c r="B10" s="106" t="s">
        <v>152</v>
      </c>
      <c r="F10" s="110"/>
      <c r="G10" s="108" t="s">
        <v>153</v>
      </c>
      <c r="H10" s="108" t="s">
        <v>47</v>
      </c>
      <c r="I10" s="108" t="s">
        <v>154</v>
      </c>
    </row>
    <row r="11" spans="2:16" x14ac:dyDescent="0.2">
      <c r="B11" s="107" t="s">
        <v>193</v>
      </c>
      <c r="G11" s="109" t="s">
        <v>155</v>
      </c>
      <c r="H11" s="109" t="s">
        <v>149</v>
      </c>
      <c r="I11" s="109" t="s">
        <v>149</v>
      </c>
    </row>
    <row r="12" spans="2:16" x14ac:dyDescent="0.2">
      <c r="G12" s="111" t="s">
        <v>194</v>
      </c>
      <c r="H12" s="112" t="s">
        <v>156</v>
      </c>
      <c r="I12" s="112" t="s">
        <v>156</v>
      </c>
    </row>
    <row r="13" spans="2:16" x14ac:dyDescent="0.2">
      <c r="B13" s="107" t="s">
        <v>195</v>
      </c>
      <c r="E13" s="181"/>
      <c r="I13" s="112">
        <f>J13-G13</f>
        <v>0</v>
      </c>
    </row>
    <row r="14" spans="2:16" x14ac:dyDescent="0.2">
      <c r="E14" s="181" t="e">
        <f>+#REF!</f>
        <v>#REF!</v>
      </c>
      <c r="F14" s="111"/>
    </row>
    <row r="15" spans="2:16" x14ac:dyDescent="0.2">
      <c r="E15" s="114"/>
      <c r="H15" s="110" t="s">
        <v>239</v>
      </c>
      <c r="I15" s="110" t="s">
        <v>240</v>
      </c>
      <c r="J15" s="110" t="s">
        <v>157</v>
      </c>
    </row>
    <row r="16" spans="2:16" x14ac:dyDescent="0.2">
      <c r="B16" s="107" t="s">
        <v>157</v>
      </c>
      <c r="E16" s="342" t="e">
        <f>+#REF!</f>
        <v>#REF!</v>
      </c>
      <c r="I16" s="181">
        <v>1000000000</v>
      </c>
      <c r="J16" s="181" t="e">
        <f>+E14</f>
        <v>#REF!</v>
      </c>
    </row>
    <row r="17" spans="2:10" x14ac:dyDescent="0.2">
      <c r="B17" s="182" t="s">
        <v>158</v>
      </c>
      <c r="C17" s="182"/>
      <c r="D17" s="183"/>
      <c r="E17" s="342" t="e">
        <f>+#REF!</f>
        <v>#REF!</v>
      </c>
      <c r="F17" s="117"/>
      <c r="G17" s="117"/>
    </row>
    <row r="18" spans="2:10" x14ac:dyDescent="0.2">
      <c r="B18" s="107" t="s">
        <v>58</v>
      </c>
      <c r="D18" s="116"/>
      <c r="E18" s="342" t="e">
        <f>+#REF!</f>
        <v>#REF!</v>
      </c>
      <c r="F18" s="107" t="s">
        <v>146</v>
      </c>
      <c r="H18" s="542" t="s">
        <v>169</v>
      </c>
      <c r="I18" s="542"/>
      <c r="J18" s="542"/>
    </row>
    <row r="19" spans="2:10" x14ac:dyDescent="0.2">
      <c r="B19" s="107" t="s">
        <v>196</v>
      </c>
      <c r="D19" s="184" t="e">
        <f>#REF!</f>
        <v>#REF!</v>
      </c>
      <c r="E19" s="342" t="e">
        <f>+#REF!</f>
        <v>#REF!</v>
      </c>
      <c r="F19" s="120"/>
      <c r="H19" s="123" t="s">
        <v>94</v>
      </c>
      <c r="I19" s="190" t="e">
        <f>#REF!</f>
        <v>#REF!</v>
      </c>
      <c r="J19" s="191"/>
    </row>
    <row r="20" spans="2:10" x14ac:dyDescent="0.2">
      <c r="B20" s="110" t="s">
        <v>161</v>
      </c>
      <c r="C20" s="110"/>
      <c r="D20" s="118"/>
      <c r="E20" s="185" t="e">
        <f>SUM(E16:E19)</f>
        <v>#REF!</v>
      </c>
      <c r="F20" s="186"/>
      <c r="G20" s="187"/>
      <c r="H20" s="123" t="s">
        <v>148</v>
      </c>
      <c r="I20" s="138" t="e">
        <f>IF(E16&lt;=0,0,#REF!)</f>
        <v>#REF!</v>
      </c>
      <c r="J20" s="191"/>
    </row>
    <row r="21" spans="2:10" x14ac:dyDescent="0.2">
      <c r="B21" s="110"/>
      <c r="C21" s="110"/>
      <c r="D21" s="118"/>
      <c r="E21" s="185"/>
      <c r="F21" s="186"/>
      <c r="G21" s="187"/>
      <c r="H21" s="123" t="s">
        <v>172</v>
      </c>
      <c r="I21" s="193" t="e">
        <f>I22-I20</f>
        <v>#REF!</v>
      </c>
      <c r="J21" s="191"/>
    </row>
    <row r="22" spans="2:10" x14ac:dyDescent="0.2">
      <c r="B22" s="107" t="s">
        <v>60</v>
      </c>
      <c r="D22" s="120"/>
      <c r="E22" s="342" t="e">
        <f>+#REF!</f>
        <v>#REF!</v>
      </c>
      <c r="G22" s="187"/>
      <c r="H22" s="191"/>
      <c r="I22" s="196" t="e">
        <f>VLOOKUP("InvestorRate20081_VICTORY",#REF!,3,FALSE)</f>
        <v>#REF!</v>
      </c>
    </row>
    <row r="23" spans="2:10" x14ac:dyDescent="0.2">
      <c r="B23" s="107" t="s">
        <v>102</v>
      </c>
      <c r="E23" s="343">
        <f>+'May17 Aggregate'!I22</f>
        <v>0</v>
      </c>
      <c r="G23" s="120"/>
      <c r="H23" s="191"/>
      <c r="I23" s="191"/>
      <c r="J23" s="191"/>
    </row>
    <row r="24" spans="2:10" x14ac:dyDescent="0.2">
      <c r="E24" s="188"/>
      <c r="G24" s="120"/>
      <c r="H24" s="191"/>
      <c r="I24" s="144" t="s">
        <v>173</v>
      </c>
      <c r="J24" s="144" t="s">
        <v>174</v>
      </c>
    </row>
    <row r="25" spans="2:10" x14ac:dyDescent="0.2">
      <c r="B25" s="110" t="s">
        <v>164</v>
      </c>
      <c r="C25" s="110"/>
      <c r="D25" s="110"/>
      <c r="E25" s="344" t="e">
        <f>+#REF!</f>
        <v>#REF!</v>
      </c>
      <c r="F25" s="187"/>
      <c r="G25" s="117"/>
      <c r="H25" s="123" t="s">
        <v>175</v>
      </c>
      <c r="I25" s="117" t="e">
        <f>VLOOKUP("Actualint20081_VICTORY",#REF!,3,FALSE)</f>
        <v>#REF!</v>
      </c>
      <c r="J25" s="117" t="e">
        <f>IF($E$14&lt;=0,0,ROUND(I25*1000/$E$14,2))</f>
        <v>#REF!</v>
      </c>
    </row>
    <row r="26" spans="2:10" x14ac:dyDescent="0.2">
      <c r="E26" s="189"/>
      <c r="F26" s="114"/>
      <c r="H26" s="123" t="s">
        <v>176</v>
      </c>
      <c r="I26" s="117" t="e">
        <f>#REF!</f>
        <v>#REF!</v>
      </c>
      <c r="J26" s="117" t="e">
        <f>IF($E$14&lt;=0,0,ROUND(I26*1000/$E$14,2))</f>
        <v>#REF!</v>
      </c>
    </row>
    <row r="27" spans="2:10" x14ac:dyDescent="0.2">
      <c r="B27" s="107" t="s">
        <v>166</v>
      </c>
      <c r="E27" s="189" t="e">
        <f>IF(E16&lt;=0,0,E25/E16)</f>
        <v>#REF!</v>
      </c>
      <c r="F27" s="120"/>
      <c r="G27" s="120"/>
      <c r="H27" s="123" t="s">
        <v>197</v>
      </c>
      <c r="I27" s="199" t="e">
        <f>VLOOKUP("UnuedUsedFee20081_VICTORY",#REF!,3,FALSE)</f>
        <v>#REF!</v>
      </c>
      <c r="J27" s="199" t="e">
        <f>IF($E$14&lt;=0,0,ROUND(I27*1000/$E$14,2))</f>
        <v>#REF!</v>
      </c>
    </row>
    <row r="28" spans="2:10" x14ac:dyDescent="0.2">
      <c r="F28" s="155"/>
      <c r="G28" s="155"/>
      <c r="H28" s="191"/>
      <c r="I28" s="200"/>
      <c r="J28" s="200" t="e">
        <f>SUM(J25:J27)</f>
        <v>#REF!</v>
      </c>
    </row>
    <row r="29" spans="2:10" x14ac:dyDescent="0.2">
      <c r="B29" s="110" t="s">
        <v>167</v>
      </c>
      <c r="F29" s="192"/>
      <c r="G29" s="192"/>
    </row>
    <row r="30" spans="2:10" x14ac:dyDescent="0.2">
      <c r="B30" s="107" t="s">
        <v>168</v>
      </c>
    </row>
    <row r="31" spans="2:10" x14ac:dyDescent="0.2">
      <c r="F31" s="194"/>
      <c r="G31" s="195"/>
    </row>
    <row r="32" spans="2:10" x14ac:dyDescent="0.2">
      <c r="E32" s="132" t="s">
        <v>147</v>
      </c>
      <c r="F32" s="195"/>
    </row>
    <row r="33" spans="2:11" x14ac:dyDescent="0.2">
      <c r="E33" s="135" t="s">
        <v>170</v>
      </c>
      <c r="F33" s="131"/>
    </row>
    <row r="34" spans="2:11" x14ac:dyDescent="0.2">
      <c r="B34" s="107" t="s">
        <v>171</v>
      </c>
      <c r="E34" s="197">
        <f>'May17 Aggregate'!D32</f>
        <v>6461530587.8299999</v>
      </c>
      <c r="F34" s="198"/>
      <c r="G34" s="195"/>
      <c r="H34" s="123" t="s">
        <v>198</v>
      </c>
      <c r="I34" s="201" t="e">
        <f>I25+I27</f>
        <v>#REF!</v>
      </c>
      <c r="J34" s="202" t="e">
        <f>IF(OR(J16&lt;=0,E14&lt;=0),0,I34/E14*360/I19)</f>
        <v>#REF!</v>
      </c>
    </row>
    <row r="35" spans="2:11" x14ac:dyDescent="0.2">
      <c r="B35" s="107" t="s">
        <v>112</v>
      </c>
      <c r="E35" s="117">
        <f>-'May17 Aggregate'!D33</f>
        <v>-2481213272.8699999</v>
      </c>
      <c r="F35" s="198"/>
      <c r="G35" s="131"/>
      <c r="H35" s="123" t="s">
        <v>132</v>
      </c>
      <c r="I35" s="203" t="e">
        <f>#REF!</f>
        <v>#REF!</v>
      </c>
      <c r="J35" s="191"/>
    </row>
    <row r="36" spans="2:11" x14ac:dyDescent="0.2">
      <c r="B36" s="107" t="s">
        <v>119</v>
      </c>
      <c r="E36" s="117">
        <f>'May17 Aggregate'!D37</f>
        <v>2176872793.5700002</v>
      </c>
      <c r="F36" s="198"/>
      <c r="G36" s="198"/>
      <c r="H36" s="123" t="s">
        <v>182</v>
      </c>
      <c r="I36" s="204" t="e">
        <f>#REF!-SUM(I34:I35)</f>
        <v>#REF!</v>
      </c>
      <c r="J36" s="191"/>
    </row>
    <row r="37" spans="2:11" x14ac:dyDescent="0.2">
      <c r="B37" s="102" t="s">
        <v>121</v>
      </c>
      <c r="E37" s="117">
        <f>'May17 Aggregate'!D38</f>
        <v>0</v>
      </c>
      <c r="F37" s="198"/>
      <c r="G37" s="198"/>
      <c r="H37" s="191"/>
      <c r="I37" s="191"/>
      <c r="J37" s="191"/>
      <c r="K37" s="154"/>
    </row>
    <row r="38" spans="2:11" x14ac:dyDescent="0.2">
      <c r="B38" s="102" t="s">
        <v>122</v>
      </c>
      <c r="E38" s="117">
        <f>-'May17 Aggregate'!D39</f>
        <v>-5477155.8799999999</v>
      </c>
      <c r="F38" s="198"/>
      <c r="G38" s="198"/>
      <c r="H38" s="109" t="s">
        <v>185</v>
      </c>
      <c r="I38" s="109"/>
      <c r="J38" s="109"/>
      <c r="K38" s="154"/>
    </row>
    <row r="39" spans="2:11" s="110" customFormat="1" x14ac:dyDescent="0.2">
      <c r="B39" s="102" t="s">
        <v>124</v>
      </c>
      <c r="C39" s="107"/>
      <c r="D39" s="107"/>
      <c r="E39" s="117">
        <f>-'May17 Aggregate'!D40</f>
        <v>0</v>
      </c>
      <c r="F39" s="198"/>
      <c r="G39" s="198"/>
      <c r="H39" s="191"/>
      <c r="I39" s="191"/>
      <c r="J39" s="191"/>
      <c r="K39" s="107"/>
    </row>
    <row r="40" spans="2:11" x14ac:dyDescent="0.2">
      <c r="B40" s="107" t="s">
        <v>177</v>
      </c>
      <c r="E40" s="117">
        <v>0</v>
      </c>
      <c r="F40" s="198"/>
      <c r="G40" s="198"/>
      <c r="H40" s="191" t="s">
        <v>199</v>
      </c>
      <c r="I40" s="155" t="e">
        <f>#REF!</f>
        <v>#REF!</v>
      </c>
      <c r="J40" s="191"/>
      <c r="K40" s="110"/>
    </row>
    <row r="41" spans="2:11" x14ac:dyDescent="0.2">
      <c r="B41" s="182" t="s">
        <v>179</v>
      </c>
      <c r="C41" s="182"/>
      <c r="D41" s="182"/>
      <c r="E41" s="155">
        <f>0</f>
        <v>0</v>
      </c>
      <c r="F41" s="198"/>
      <c r="G41" s="198"/>
      <c r="H41" s="191" t="s">
        <v>188</v>
      </c>
      <c r="I41" s="206" t="e">
        <f>#REF!</f>
        <v>#REF!</v>
      </c>
      <c r="J41" s="191"/>
    </row>
    <row r="42" spans="2:11" x14ac:dyDescent="0.2">
      <c r="B42" s="3" t="s">
        <v>126</v>
      </c>
      <c r="C42" s="110"/>
      <c r="D42" s="110"/>
      <c r="E42" s="117">
        <f>'May17 Aggregate'!D42</f>
        <v>-685514040.17999995</v>
      </c>
      <c r="F42" s="198"/>
      <c r="G42" s="198"/>
      <c r="H42" s="191" t="s">
        <v>189</v>
      </c>
      <c r="I42" s="155" t="e">
        <f>I40-I41</f>
        <v>#REF!</v>
      </c>
      <c r="J42" s="191"/>
    </row>
    <row r="43" spans="2:11" x14ac:dyDescent="0.2">
      <c r="B43" s="3" t="s">
        <v>180</v>
      </c>
      <c r="E43" s="117">
        <f>'May17 Aggregate'!D43</f>
        <v>-4614993.25</v>
      </c>
      <c r="F43" s="198"/>
      <c r="G43" s="198"/>
    </row>
    <row r="44" spans="2:11" x14ac:dyDescent="0.2">
      <c r="B44" s="110" t="s">
        <v>3</v>
      </c>
      <c r="C44" s="110"/>
      <c r="D44" s="110"/>
      <c r="E44" s="151">
        <f>'May17 Aggregate'!D44</f>
        <v>5461583919.2199993</v>
      </c>
      <c r="F44" s="205" t="str">
        <f>IF(ABS(E44-SUM(E34:E43))&gt;0.005,"Recon"," ")</f>
        <v xml:space="preserve"> </v>
      </c>
      <c r="G44" s="198"/>
    </row>
    <row r="45" spans="2:11" x14ac:dyDescent="0.2">
      <c r="E45" s="154"/>
      <c r="F45" s="154"/>
      <c r="G45" s="205"/>
    </row>
    <row r="46" spans="2:11" x14ac:dyDescent="0.2">
      <c r="B46" s="156" t="s">
        <v>183</v>
      </c>
      <c r="E46" s="120" t="e">
        <f>I3</f>
        <v>#REF!</v>
      </c>
      <c r="F46" s="154"/>
      <c r="G46" s="154"/>
    </row>
    <row r="47" spans="2:11" x14ac:dyDescent="0.2">
      <c r="G47" s="154"/>
    </row>
    <row r="48" spans="2:11" x14ac:dyDescent="0.2">
      <c r="B48" s="107" t="s">
        <v>184</v>
      </c>
      <c r="E48" s="160" t="e">
        <f>#REF!</f>
        <v>#REF!</v>
      </c>
    </row>
    <row r="49" spans="2:14" x14ac:dyDescent="0.2">
      <c r="B49" s="102" t="s">
        <v>133</v>
      </c>
      <c r="E49" s="121" t="e">
        <f>#REF!</f>
        <v>#REF!</v>
      </c>
      <c r="M49" s="161"/>
    </row>
    <row r="50" spans="2:14" x14ac:dyDescent="0.2">
      <c r="M50" s="207"/>
    </row>
    <row r="51" spans="2:14" x14ac:dyDescent="0.2">
      <c r="B51" s="110" t="s">
        <v>20</v>
      </c>
    </row>
    <row r="52" spans="2:14" x14ac:dyDescent="0.2">
      <c r="B52" s="107" t="s">
        <v>187</v>
      </c>
      <c r="F52" s="108"/>
    </row>
    <row r="53" spans="2:14" x14ac:dyDescent="0.2">
      <c r="F53" s="208"/>
      <c r="N53" s="166"/>
    </row>
    <row r="54" spans="2:14" x14ac:dyDescent="0.2">
      <c r="E54" s="132" t="s">
        <v>147</v>
      </c>
      <c r="F54" s="131"/>
      <c r="G54" s="131"/>
    </row>
    <row r="55" spans="2:14" x14ac:dyDescent="0.2">
      <c r="E55" s="135" t="s">
        <v>170</v>
      </c>
      <c r="F55" s="131"/>
      <c r="G55" s="131"/>
      <c r="M55" s="167"/>
    </row>
    <row r="56" spans="2:14" x14ac:dyDescent="0.2">
      <c r="B56" s="107" t="s">
        <v>111</v>
      </c>
      <c r="E56" s="197" t="e">
        <f>#REF!</f>
        <v>#REF!</v>
      </c>
      <c r="F56" s="209"/>
      <c r="G56" s="131"/>
      <c r="H56" s="131"/>
      <c r="I56" s="197"/>
      <c r="M56" s="167"/>
    </row>
    <row r="57" spans="2:14" x14ac:dyDescent="0.2">
      <c r="B57" s="107" t="s">
        <v>190</v>
      </c>
      <c r="E57" s="197">
        <v>0</v>
      </c>
      <c r="F57" s="209"/>
      <c r="G57" s="209"/>
      <c r="H57" s="209"/>
      <c r="I57" s="158"/>
    </row>
    <row r="58" spans="2:14" x14ac:dyDescent="0.2">
      <c r="B58" s="107" t="s">
        <v>118</v>
      </c>
      <c r="E58" s="197">
        <v>0</v>
      </c>
      <c r="F58" s="209"/>
      <c r="G58" s="209"/>
      <c r="H58" s="209"/>
      <c r="I58" s="158"/>
    </row>
    <row r="59" spans="2:14" x14ac:dyDescent="0.2">
      <c r="B59" s="107" t="s">
        <v>191</v>
      </c>
      <c r="E59" s="170" t="e">
        <f>SUM(E56:E58)</f>
        <v>#REF!</v>
      </c>
      <c r="F59" s="171"/>
      <c r="G59" s="209"/>
      <c r="H59" s="209"/>
      <c r="I59" s="158"/>
    </row>
    <row r="60" spans="2:14" x14ac:dyDescent="0.2">
      <c r="F60" s="128"/>
      <c r="G60" s="171"/>
      <c r="H60" s="171"/>
    </row>
    <row r="61" spans="2:14" x14ac:dyDescent="0.2">
      <c r="F61" s="117"/>
      <c r="G61" s="128"/>
      <c r="H61" s="128"/>
    </row>
    <row r="64" spans="2:14" x14ac:dyDescent="0.2">
      <c r="E64" s="172"/>
      <c r="F64" s="172"/>
    </row>
    <row r="65" spans="5:6" x14ac:dyDescent="0.2">
      <c r="E65" s="172"/>
      <c r="F65" s="172"/>
    </row>
    <row r="66" spans="5:6" x14ac:dyDescent="0.2">
      <c r="E66" s="172"/>
      <c r="F66" s="172"/>
    </row>
    <row r="67" spans="5:6" x14ac:dyDescent="0.2">
      <c r="E67" s="172"/>
      <c r="F67" s="172"/>
    </row>
  </sheetData>
  <mergeCells count="1">
    <mergeCell ref="H18:J18"/>
  </mergeCells>
  <phoneticPr fontId="16" type="noConversion"/>
  <pageMargins left="0.5" right="0.5" top="0.5" bottom="0.5" header="0.5" footer="0.5"/>
  <pageSetup scale="74"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10"/>
  <sheetViews>
    <sheetView topLeftCell="A10" zoomScale="80" zoomScaleNormal="80" workbookViewId="0">
      <selection activeCell="E21" sqref="E21"/>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27.85546875" style="363" customWidth="1"/>
    <col min="10" max="10" width="16.140625" style="363" customWidth="1"/>
    <col min="11" max="11" width="11" style="363" customWidth="1"/>
    <col min="12" max="12" width="7.85546875" style="363" customWidth="1"/>
    <col min="13" max="13" width="8.85546875" style="363" customWidth="1"/>
    <col min="14" max="14" width="13.28515625" style="363" customWidth="1"/>
    <col min="15" max="15" width="38.42578125" style="363" customWidth="1"/>
    <col min="16" max="16" width="18.140625" style="363" customWidth="1"/>
    <col min="17" max="16384" width="9.140625" style="363"/>
  </cols>
  <sheetData>
    <row r="1" spans="2:16" s="405" customFormat="1" x14ac:dyDescent="0.2">
      <c r="B1" s="459" t="s">
        <v>248</v>
      </c>
      <c r="C1" s="442"/>
      <c r="D1" s="442"/>
      <c r="E1" s="442"/>
      <c r="F1" s="442"/>
      <c r="G1" s="442"/>
      <c r="H1" s="442"/>
      <c r="I1" s="442"/>
      <c r="J1" s="442"/>
      <c r="K1" s="442"/>
      <c r="P1" s="442"/>
    </row>
    <row r="2" spans="2:16" s="405" customFormat="1" ht="12.4" customHeight="1" x14ac:dyDescent="0.2">
      <c r="B2" s="442"/>
      <c r="C2" s="442"/>
      <c r="D2" s="442"/>
      <c r="E2" s="442"/>
      <c r="F2" s="442"/>
      <c r="G2" s="442"/>
      <c r="H2" s="442"/>
      <c r="I2" s="442"/>
      <c r="J2" s="442"/>
      <c r="K2" s="442"/>
      <c r="P2" s="442"/>
    </row>
    <row r="3" spans="2:16" s="405" customFormat="1" ht="12.4" customHeight="1" x14ac:dyDescent="0.2">
      <c r="B3" s="458" t="s">
        <v>149</v>
      </c>
      <c r="C3" s="457" t="s">
        <v>89</v>
      </c>
      <c r="D3" s="457" t="s">
        <v>90</v>
      </c>
      <c r="E3" s="456" t="s">
        <v>91</v>
      </c>
      <c r="F3" s="442"/>
      <c r="G3" s="442"/>
      <c r="H3" s="451" t="s">
        <v>150</v>
      </c>
      <c r="I3" s="450">
        <v>0.13642507047953117</v>
      </c>
      <c r="J3" s="455"/>
      <c r="K3" s="442"/>
    </row>
    <row r="4" spans="2:16" s="405" customFormat="1" x14ac:dyDescent="0.2">
      <c r="B4" s="454" t="s">
        <v>92</v>
      </c>
      <c r="C4" s="453">
        <v>42856</v>
      </c>
      <c r="D4" s="453">
        <v>42870</v>
      </c>
      <c r="E4" s="452">
        <v>42901</v>
      </c>
      <c r="F4" s="442"/>
      <c r="G4" s="442"/>
      <c r="H4" s="451" t="s">
        <v>151</v>
      </c>
      <c r="I4" s="450">
        <v>0.79973497482019384</v>
      </c>
      <c r="J4" s="442"/>
      <c r="K4" s="442"/>
    </row>
    <row r="5" spans="2:16" s="405" customFormat="1" ht="12.4" customHeight="1" x14ac:dyDescent="0.2">
      <c r="B5" s="449" t="s">
        <v>93</v>
      </c>
      <c r="C5" s="448">
        <v>42886</v>
      </c>
      <c r="D5" s="448">
        <v>42901</v>
      </c>
      <c r="E5" s="447"/>
      <c r="F5" s="442"/>
      <c r="G5" s="442"/>
      <c r="H5" s="442"/>
      <c r="I5" s="442"/>
      <c r="J5" s="442"/>
      <c r="K5" s="395"/>
    </row>
    <row r="6" spans="2:16" s="405" customFormat="1" ht="12.4" customHeight="1" x14ac:dyDescent="0.2">
      <c r="B6" s="446" t="s">
        <v>94</v>
      </c>
      <c r="C6" s="445">
        <v>31</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249</v>
      </c>
      <c r="G9" s="398" t="s">
        <v>155</v>
      </c>
      <c r="H9" s="398" t="s">
        <v>149</v>
      </c>
      <c r="I9" s="398" t="s">
        <v>149</v>
      </c>
    </row>
    <row r="10" spans="2:16" x14ac:dyDescent="0.2">
      <c r="F10" s="387"/>
      <c r="G10" s="440">
        <v>43570</v>
      </c>
      <c r="H10" s="440">
        <v>43374</v>
      </c>
      <c r="I10" s="368" t="s">
        <v>156</v>
      </c>
    </row>
    <row r="11" spans="2:16" x14ac:dyDescent="0.2">
      <c r="C11" s="363" t="s">
        <v>10</v>
      </c>
      <c r="E11" s="432">
        <v>515000000</v>
      </c>
      <c r="I11" s="368"/>
    </row>
    <row r="12" spans="2:16" x14ac:dyDescent="0.2">
      <c r="D12" s="353"/>
      <c r="E12" s="421"/>
      <c r="F12" s="440"/>
    </row>
    <row r="13" spans="2:16" x14ac:dyDescent="0.2">
      <c r="D13" s="353"/>
      <c r="E13" s="421"/>
      <c r="G13" s="439"/>
      <c r="H13" s="439"/>
      <c r="I13" s="439"/>
      <c r="J13" s="439"/>
    </row>
    <row r="14" spans="2:16" x14ac:dyDescent="0.2">
      <c r="B14" s="363" t="s">
        <v>157</v>
      </c>
      <c r="E14" s="422">
        <v>515000000</v>
      </c>
      <c r="H14" s="538" t="s">
        <v>162</v>
      </c>
      <c r="I14" s="538"/>
      <c r="J14" s="538"/>
    </row>
    <row r="15" spans="2:16" x14ac:dyDescent="0.2">
      <c r="B15" s="363" t="s">
        <v>158</v>
      </c>
      <c r="D15" s="437"/>
      <c r="E15" s="432">
        <v>120819000</v>
      </c>
      <c r="F15" s="396"/>
      <c r="H15" s="353" t="s">
        <v>163</v>
      </c>
      <c r="I15" s="422">
        <v>0</v>
      </c>
    </row>
    <row r="16" spans="2:16" x14ac:dyDescent="0.2">
      <c r="B16" s="363" t="s">
        <v>159</v>
      </c>
      <c r="D16" s="437"/>
      <c r="E16" s="432">
        <v>0</v>
      </c>
      <c r="F16" s="396"/>
      <c r="H16" s="353" t="s">
        <v>233</v>
      </c>
      <c r="I16" s="422">
        <v>0</v>
      </c>
    </row>
    <row r="17" spans="2:16" x14ac:dyDescent="0.2">
      <c r="B17" s="363" t="s">
        <v>160</v>
      </c>
      <c r="D17" s="437"/>
      <c r="E17" s="432">
        <v>0</v>
      </c>
      <c r="F17" s="396"/>
      <c r="H17" s="353" t="s">
        <v>165</v>
      </c>
      <c r="I17" s="438">
        <v>0</v>
      </c>
    </row>
    <row r="18" spans="2:16" x14ac:dyDescent="0.2">
      <c r="B18" s="363" t="s">
        <v>58</v>
      </c>
      <c r="D18" s="437"/>
      <c r="E18" s="432">
        <v>0</v>
      </c>
      <c r="G18" s="363" t="s">
        <v>146</v>
      </c>
      <c r="H18" s="353" t="s">
        <v>3</v>
      </c>
      <c r="I18" s="422">
        <v>0</v>
      </c>
    </row>
    <row r="19" spans="2:16" x14ac:dyDescent="0.2">
      <c r="B19" s="387" t="s">
        <v>161</v>
      </c>
      <c r="C19" s="387"/>
      <c r="D19" s="435"/>
      <c r="E19" s="436">
        <v>635819000</v>
      </c>
      <c r="N19" s="543" t="s">
        <v>258</v>
      </c>
      <c r="O19" s="543"/>
      <c r="P19" s="543"/>
    </row>
    <row r="20" spans="2:16" x14ac:dyDescent="0.2">
      <c r="B20" s="387"/>
      <c r="C20" s="387"/>
      <c r="D20" s="435"/>
      <c r="E20" s="434"/>
      <c r="H20" s="539" t="s">
        <v>169</v>
      </c>
      <c r="I20" s="539"/>
      <c r="J20" s="539"/>
      <c r="N20" s="543"/>
      <c r="O20" s="543"/>
      <c r="P20" s="543"/>
    </row>
    <row r="21" spans="2:16" x14ac:dyDescent="0.2">
      <c r="B21" s="363" t="s">
        <v>60</v>
      </c>
      <c r="D21" s="401"/>
      <c r="E21" s="432">
        <v>635819000</v>
      </c>
      <c r="F21" s="390"/>
      <c r="H21" s="353" t="s">
        <v>94</v>
      </c>
      <c r="I21" s="433">
        <v>31</v>
      </c>
      <c r="N21" s="543"/>
      <c r="O21" s="543"/>
      <c r="P21" s="543"/>
    </row>
    <row r="22" spans="2:16" x14ac:dyDescent="0.2">
      <c r="B22" s="363" t="s">
        <v>102</v>
      </c>
      <c r="E22" s="432">
        <v>109277971.1094625</v>
      </c>
      <c r="F22" s="431"/>
      <c r="H22" s="353" t="s">
        <v>148</v>
      </c>
      <c r="I22" s="427">
        <v>9.8910999999999999E-3</v>
      </c>
      <c r="N22" s="543"/>
      <c r="O22" s="543"/>
      <c r="P22" s="543"/>
    </row>
    <row r="23" spans="2:16" x14ac:dyDescent="0.2">
      <c r="E23" s="430"/>
      <c r="F23" s="428"/>
      <c r="H23" s="353" t="s">
        <v>172</v>
      </c>
      <c r="I23" s="427">
        <v>3.0999999999999999E-3</v>
      </c>
      <c r="N23" s="543"/>
      <c r="O23" s="543"/>
      <c r="P23" s="543"/>
    </row>
    <row r="24" spans="2:16" x14ac:dyDescent="0.2">
      <c r="B24" s="387" t="s">
        <v>164</v>
      </c>
      <c r="C24" s="387"/>
      <c r="D24" s="387"/>
      <c r="E24" s="429">
        <v>745096971.1094625</v>
      </c>
      <c r="F24" s="428"/>
      <c r="H24" s="353"/>
      <c r="I24" s="427">
        <v>1.29911E-2</v>
      </c>
      <c r="N24" s="543"/>
      <c r="O24" s="543"/>
      <c r="P24" s="543"/>
    </row>
    <row r="25" spans="2:16" x14ac:dyDescent="0.2">
      <c r="E25" s="390"/>
      <c r="F25" s="365"/>
      <c r="H25" s="353"/>
      <c r="N25" s="543"/>
      <c r="O25" s="543"/>
      <c r="P25" s="543"/>
    </row>
    <row r="26" spans="2:16" ht="12.75" customHeight="1" x14ac:dyDescent="0.2">
      <c r="B26" s="363" t="s">
        <v>166</v>
      </c>
      <c r="E26" s="390">
        <v>1.446790235164005</v>
      </c>
      <c r="F26" s="426"/>
      <c r="H26" s="353"/>
    </row>
    <row r="27" spans="2:16" ht="12.75" customHeight="1" x14ac:dyDescent="0.2">
      <c r="F27" s="365"/>
      <c r="H27" s="353"/>
      <c r="I27" s="390"/>
      <c r="N27" s="543" t="s">
        <v>257</v>
      </c>
      <c r="O27" s="543"/>
      <c r="P27" s="543"/>
    </row>
    <row r="28" spans="2:16" ht="12.75" customHeight="1" x14ac:dyDescent="0.2">
      <c r="F28" s="365"/>
      <c r="N28" s="543"/>
      <c r="O28" s="543"/>
      <c r="P28" s="543"/>
    </row>
    <row r="29" spans="2:16" ht="12.75" customHeight="1" x14ac:dyDescent="0.2">
      <c r="B29" s="387" t="s">
        <v>167</v>
      </c>
      <c r="F29" s="365"/>
      <c r="H29" s="353"/>
      <c r="I29" s="377" t="s">
        <v>173</v>
      </c>
      <c r="J29" s="377" t="s">
        <v>174</v>
      </c>
      <c r="N29" s="543"/>
      <c r="O29" s="543"/>
      <c r="P29" s="543"/>
    </row>
    <row r="30" spans="2:16" ht="12.75" customHeight="1" x14ac:dyDescent="0.2">
      <c r="B30" s="363" t="s">
        <v>168</v>
      </c>
      <c r="F30" s="425"/>
      <c r="G30" s="386"/>
      <c r="H30" s="353" t="s">
        <v>175</v>
      </c>
      <c r="I30" s="422">
        <v>576119.19999999995</v>
      </c>
      <c r="J30" s="420">
        <v>0.57611919999999994</v>
      </c>
      <c r="N30" s="543"/>
      <c r="O30" s="543"/>
      <c r="P30" s="543"/>
    </row>
    <row r="31" spans="2:16" ht="12.75" customHeight="1" x14ac:dyDescent="0.2">
      <c r="F31" s="380"/>
      <c r="G31" s="386"/>
      <c r="H31" s="353" t="s">
        <v>176</v>
      </c>
      <c r="I31" s="421">
        <v>0</v>
      </c>
      <c r="J31" s="420">
        <v>0</v>
      </c>
      <c r="N31" s="543"/>
      <c r="O31" s="543"/>
      <c r="P31" s="543"/>
    </row>
    <row r="32" spans="2:16" ht="12.75" customHeight="1" x14ac:dyDescent="0.2">
      <c r="E32" s="385" t="s">
        <v>147</v>
      </c>
      <c r="F32" s="380"/>
      <c r="G32" s="384"/>
      <c r="H32" s="353"/>
      <c r="I32" s="419"/>
      <c r="J32" s="418"/>
      <c r="N32" s="543"/>
      <c r="O32" s="543"/>
      <c r="P32" s="543"/>
    </row>
    <row r="33" spans="2:16" ht="12.75" customHeight="1" x14ac:dyDescent="0.2">
      <c r="E33" s="381" t="s">
        <v>170</v>
      </c>
      <c r="F33" s="424"/>
      <c r="G33" s="423"/>
      <c r="H33" s="353"/>
      <c r="I33" s="416"/>
      <c r="J33" s="415">
        <v>0.57611919999999994</v>
      </c>
      <c r="N33" s="543"/>
      <c r="O33" s="543"/>
      <c r="P33" s="543"/>
    </row>
    <row r="34" spans="2:16" ht="12.75" customHeight="1" x14ac:dyDescent="0.2">
      <c r="B34" s="363" t="s">
        <v>171</v>
      </c>
      <c r="E34" s="379">
        <v>6461530587.8299999</v>
      </c>
      <c r="F34" s="404"/>
      <c r="G34" s="365"/>
      <c r="K34" s="390">
        <v>1.29911E-2</v>
      </c>
    </row>
    <row r="35" spans="2:16" ht="12.75" customHeight="1" x14ac:dyDescent="0.2">
      <c r="B35" s="363" t="s">
        <v>112</v>
      </c>
      <c r="E35" s="396">
        <v>-2481213272.8699999</v>
      </c>
      <c r="F35" s="404"/>
      <c r="G35" s="365"/>
      <c r="H35" s="353"/>
      <c r="I35" s="460"/>
      <c r="J35" s="460"/>
      <c r="N35" s="543" t="s">
        <v>255</v>
      </c>
      <c r="O35" s="543"/>
      <c r="P35" s="543"/>
    </row>
    <row r="36" spans="2:16" ht="12.75" customHeight="1" x14ac:dyDescent="0.2">
      <c r="B36" s="363" t="s">
        <v>119</v>
      </c>
      <c r="E36" s="396">
        <v>2176872793.5700002</v>
      </c>
      <c r="F36" s="404"/>
      <c r="G36" s="365"/>
      <c r="H36" s="353"/>
      <c r="I36" s="461"/>
      <c r="J36" s="462"/>
      <c r="N36" s="543"/>
      <c r="O36" s="543"/>
      <c r="P36" s="543"/>
    </row>
    <row r="37" spans="2:16" ht="12.75" customHeight="1" x14ac:dyDescent="0.2">
      <c r="B37" s="417" t="s">
        <v>121</v>
      </c>
      <c r="E37" s="396">
        <v>0</v>
      </c>
      <c r="F37" s="404"/>
      <c r="G37" s="365"/>
      <c r="H37" s="353"/>
      <c r="I37" s="463"/>
      <c r="J37" s="462"/>
      <c r="N37" s="543"/>
      <c r="O37" s="543"/>
      <c r="P37" s="543"/>
    </row>
    <row r="38" spans="2:16" ht="12.75" customHeight="1" x14ac:dyDescent="0.2">
      <c r="B38" s="417" t="s">
        <v>122</v>
      </c>
      <c r="E38" s="396">
        <v>-5477155.8799999999</v>
      </c>
      <c r="F38" s="404"/>
      <c r="G38" s="365"/>
      <c r="H38" s="353"/>
      <c r="I38" s="464"/>
      <c r="J38" s="462"/>
      <c r="N38" s="543"/>
      <c r="O38" s="543"/>
      <c r="P38" s="543"/>
    </row>
    <row r="39" spans="2:16" s="387" customFormat="1" ht="12.75" customHeight="1" x14ac:dyDescent="0.2">
      <c r="B39" s="417" t="s">
        <v>124</v>
      </c>
      <c r="C39" s="363"/>
      <c r="D39" s="363"/>
      <c r="E39" s="396">
        <v>0</v>
      </c>
      <c r="F39" s="404"/>
      <c r="G39" s="365"/>
      <c r="H39" s="353"/>
      <c r="I39" s="416"/>
      <c r="J39" s="465"/>
      <c r="K39" s="414"/>
      <c r="L39" s="363"/>
      <c r="N39" s="543"/>
      <c r="O39" s="543"/>
      <c r="P39" s="543"/>
    </row>
    <row r="40" spans="2:16" ht="12.75" customHeight="1" x14ac:dyDescent="0.2">
      <c r="B40" s="363" t="s">
        <v>177</v>
      </c>
      <c r="E40" s="396">
        <v>0</v>
      </c>
      <c r="F40" s="404"/>
      <c r="G40" s="365"/>
      <c r="H40" s="353" t="s">
        <v>181</v>
      </c>
      <c r="I40" s="413">
        <v>576119.19999999995</v>
      </c>
      <c r="K40" s="408"/>
      <c r="N40" s="543"/>
      <c r="O40" s="543"/>
      <c r="P40" s="543"/>
    </row>
    <row r="41" spans="2:16" ht="12.75" customHeight="1" x14ac:dyDescent="0.2">
      <c r="B41" s="412" t="s">
        <v>179</v>
      </c>
      <c r="C41" s="412"/>
      <c r="D41" s="412"/>
      <c r="E41" s="411">
        <v>0</v>
      </c>
      <c r="F41" s="404"/>
      <c r="G41" s="365"/>
      <c r="H41" s="410" t="s">
        <v>132</v>
      </c>
      <c r="I41" s="409">
        <v>529849.17000000004</v>
      </c>
      <c r="K41" s="408"/>
      <c r="N41" s="543"/>
      <c r="O41" s="543"/>
      <c r="P41" s="543"/>
    </row>
    <row r="42" spans="2:16" ht="12.75" customHeight="1" x14ac:dyDescent="0.2">
      <c r="B42" s="405" t="s">
        <v>126</v>
      </c>
      <c r="C42" s="387"/>
      <c r="D42" s="387"/>
      <c r="E42" s="396">
        <v>-685514040.17999995</v>
      </c>
      <c r="F42" s="404"/>
      <c r="G42" s="407"/>
      <c r="H42" s="363" t="s">
        <v>182</v>
      </c>
      <c r="I42" s="406">
        <v>730378.86635068851</v>
      </c>
      <c r="K42" s="387"/>
      <c r="L42" s="387"/>
      <c r="N42" s="543"/>
      <c r="O42" s="543"/>
      <c r="P42" s="543"/>
    </row>
    <row r="43" spans="2:16" ht="12.75" customHeight="1" x14ac:dyDescent="0.2">
      <c r="B43" s="405" t="s">
        <v>180</v>
      </c>
      <c r="E43" s="396">
        <v>-4614993.25</v>
      </c>
      <c r="F43" s="404"/>
      <c r="G43" s="365"/>
      <c r="N43" s="543"/>
      <c r="O43" s="543"/>
      <c r="P43" s="543"/>
    </row>
    <row r="44" spans="2:16" ht="12.75" customHeight="1" x14ac:dyDescent="0.2">
      <c r="B44" s="387" t="s">
        <v>3</v>
      </c>
      <c r="C44" s="387"/>
      <c r="D44" s="387"/>
      <c r="E44" s="403">
        <v>5461583919.2199993</v>
      </c>
      <c r="F44" s="402" t="s">
        <v>146</v>
      </c>
      <c r="G44" s="365"/>
      <c r="N44" s="543"/>
      <c r="O44" s="543"/>
      <c r="P44" s="543"/>
    </row>
    <row r="45" spans="2:16" ht="12.75" customHeight="1" x14ac:dyDescent="0.2">
      <c r="E45" s="399"/>
      <c r="F45" s="399"/>
      <c r="G45" s="399"/>
      <c r="N45" s="543"/>
      <c r="O45" s="543"/>
      <c r="P45" s="543"/>
    </row>
    <row r="46" spans="2:16" ht="12.75" customHeight="1" x14ac:dyDescent="0.2">
      <c r="B46" s="371" t="s">
        <v>183</v>
      </c>
      <c r="E46" s="401">
        <v>0.13642507047953117</v>
      </c>
      <c r="F46" s="400"/>
      <c r="G46" s="399"/>
      <c r="H46" s="398" t="s">
        <v>185</v>
      </c>
      <c r="I46" s="398"/>
      <c r="J46" s="398"/>
      <c r="N46" s="543"/>
      <c r="O46" s="543"/>
      <c r="P46" s="543"/>
    </row>
    <row r="47" spans="2:16" ht="12.75" customHeight="1" x14ac:dyDescent="0.2">
      <c r="E47" s="372"/>
      <c r="G47" s="372"/>
      <c r="K47" s="393"/>
      <c r="L47" s="393"/>
      <c r="N47" s="543"/>
      <c r="O47" s="543"/>
      <c r="P47" s="543"/>
    </row>
    <row r="48" spans="2:16" ht="12.75" customHeight="1" x14ac:dyDescent="0.2">
      <c r="B48" s="363" t="s">
        <v>184</v>
      </c>
      <c r="E48" s="397">
        <v>5641293222.3799992</v>
      </c>
      <c r="G48" s="396"/>
      <c r="H48" s="353" t="s">
        <v>186</v>
      </c>
      <c r="I48" s="389">
        <v>2575000</v>
      </c>
      <c r="K48" s="393"/>
      <c r="L48" s="393"/>
      <c r="N48" s="543"/>
      <c r="O48" s="543"/>
      <c r="P48" s="543"/>
    </row>
    <row r="49" spans="2:16" ht="12.75" customHeight="1" x14ac:dyDescent="0.2">
      <c r="B49" s="395" t="s">
        <v>133</v>
      </c>
      <c r="E49" s="390">
        <v>0.43983058051770679</v>
      </c>
      <c r="H49" s="353" t="s">
        <v>188</v>
      </c>
      <c r="I49" s="394">
        <v>2575000</v>
      </c>
      <c r="L49" s="393"/>
      <c r="M49" s="392"/>
      <c r="N49" s="543"/>
      <c r="O49" s="543"/>
      <c r="P49" s="543"/>
    </row>
    <row r="50" spans="2:16" ht="12.75" customHeight="1" x14ac:dyDescent="0.2">
      <c r="B50" s="391"/>
      <c r="E50" s="390"/>
      <c r="H50" s="353" t="s">
        <v>189</v>
      </c>
      <c r="I50" s="389">
        <v>0</v>
      </c>
      <c r="M50" s="388"/>
      <c r="N50" s="543"/>
      <c r="O50" s="543"/>
      <c r="P50" s="543"/>
    </row>
    <row r="51" spans="2:16" ht="12.75" customHeight="1" x14ac:dyDescent="0.2">
      <c r="B51" s="387" t="s">
        <v>20</v>
      </c>
      <c r="H51" s="371"/>
      <c r="I51" s="372"/>
      <c r="N51" s="543"/>
      <c r="O51" s="543"/>
      <c r="P51" s="543"/>
    </row>
    <row r="52" spans="2:16" ht="12.75" customHeight="1" x14ac:dyDescent="0.2">
      <c r="B52" s="363" t="s">
        <v>187</v>
      </c>
      <c r="F52" s="386"/>
      <c r="H52" s="371"/>
      <c r="I52" s="372"/>
      <c r="N52" s="543"/>
      <c r="O52" s="543"/>
      <c r="P52" s="543"/>
    </row>
    <row r="53" spans="2:16" ht="12.75" customHeight="1" x14ac:dyDescent="0.2">
      <c r="H53" s="369"/>
      <c r="N53" s="543"/>
      <c r="O53" s="543"/>
      <c r="P53" s="543"/>
    </row>
    <row r="54" spans="2:16" ht="12.75" customHeight="1" x14ac:dyDescent="0.2">
      <c r="E54" s="385" t="s">
        <v>147</v>
      </c>
      <c r="F54" s="384"/>
      <c r="H54" s="383" t="s">
        <v>242</v>
      </c>
      <c r="I54" s="382"/>
      <c r="J54" s="382"/>
    </row>
    <row r="55" spans="2:16" ht="12.75" customHeight="1" x14ac:dyDescent="0.2">
      <c r="E55" s="381" t="s">
        <v>170</v>
      </c>
      <c r="F55" s="380"/>
      <c r="M55" s="376"/>
      <c r="N55" s="543" t="s">
        <v>256</v>
      </c>
      <c r="O55" s="543"/>
      <c r="P55" s="543"/>
    </row>
    <row r="56" spans="2:16" ht="12.75" customHeight="1" x14ac:dyDescent="0.2">
      <c r="B56" s="363" t="s">
        <v>111</v>
      </c>
      <c r="E56" s="379">
        <v>16831178.640000004</v>
      </c>
      <c r="F56" s="378"/>
      <c r="I56" s="377" t="s">
        <v>210</v>
      </c>
      <c r="J56" s="377" t="s">
        <v>173</v>
      </c>
      <c r="M56" s="376"/>
      <c r="N56" s="543"/>
      <c r="O56" s="543"/>
      <c r="P56" s="543"/>
    </row>
    <row r="57" spans="2:16" ht="12.75" customHeight="1" x14ac:dyDescent="0.2">
      <c r="B57" s="363" t="s">
        <v>190</v>
      </c>
      <c r="E57" s="375">
        <v>0</v>
      </c>
      <c r="F57" s="375"/>
      <c r="H57" s="368" t="s">
        <v>243</v>
      </c>
      <c r="I57" s="374">
        <v>0.10199999999999999</v>
      </c>
      <c r="J57" s="373">
        <v>1.0284543854203422E-2</v>
      </c>
      <c r="N57" s="543"/>
      <c r="O57" s="543"/>
      <c r="P57" s="543"/>
    </row>
    <row r="58" spans="2:16" ht="12.75" customHeight="1" x14ac:dyDescent="0.2">
      <c r="B58" s="363" t="s">
        <v>118</v>
      </c>
      <c r="E58" s="372">
        <v>0</v>
      </c>
      <c r="F58" s="371"/>
      <c r="N58" s="543"/>
      <c r="O58" s="543"/>
      <c r="P58" s="543"/>
    </row>
    <row r="59" spans="2:16" ht="12.75" customHeight="1" x14ac:dyDescent="0.2">
      <c r="B59" s="363" t="s">
        <v>191</v>
      </c>
      <c r="E59" s="370">
        <v>16831178.640000004</v>
      </c>
      <c r="F59" s="369"/>
      <c r="H59" s="368" t="s">
        <v>211</v>
      </c>
      <c r="I59" s="367" t="s">
        <v>225</v>
      </c>
      <c r="J59" s="366"/>
      <c r="N59" s="543"/>
      <c r="O59" s="543"/>
      <c r="P59" s="543"/>
    </row>
    <row r="60" spans="2:16" ht="12.75" customHeight="1" x14ac:dyDescent="0.2">
      <c r="F60" s="365"/>
      <c r="N60" s="543"/>
      <c r="O60" s="543"/>
      <c r="P60" s="543"/>
    </row>
    <row r="61" spans="2:16" ht="12.75" customHeight="1" x14ac:dyDescent="0.2">
      <c r="H61" s="383" t="s">
        <v>252</v>
      </c>
      <c r="I61" s="382"/>
      <c r="J61" s="382"/>
      <c r="N61" s="543"/>
      <c r="O61" s="543"/>
      <c r="P61" s="543"/>
    </row>
    <row r="62" spans="2:16" x14ac:dyDescent="0.2">
      <c r="N62" s="543"/>
      <c r="O62" s="543"/>
      <c r="P62" s="543"/>
    </row>
    <row r="63" spans="2:16" ht="15" customHeight="1" x14ac:dyDescent="0.2">
      <c r="H63" s="540" t="s">
        <v>253</v>
      </c>
      <c r="I63" s="540"/>
      <c r="J63" s="341">
        <v>0.21218832297218526</v>
      </c>
      <c r="N63" s="543"/>
      <c r="O63" s="543"/>
      <c r="P63" s="543"/>
    </row>
    <row r="64" spans="2:16" ht="12.75" customHeight="1" x14ac:dyDescent="0.2">
      <c r="E64" s="364"/>
      <c r="F64" s="364"/>
      <c r="H64" s="540"/>
      <c r="I64" s="540"/>
    </row>
    <row r="65" spans="5:6" ht="12.75" customHeight="1" x14ac:dyDescent="0.2">
      <c r="E65" s="364"/>
      <c r="F65" s="364"/>
    </row>
    <row r="66" spans="5:6" ht="15" customHeight="1" x14ac:dyDescent="0.2">
      <c r="E66" s="364"/>
      <c r="F66" s="364"/>
    </row>
    <row r="67" spans="5:6" ht="15" customHeight="1" x14ac:dyDescent="0.2">
      <c r="E67" s="364"/>
      <c r="F67" s="364"/>
    </row>
    <row r="68" spans="5:6" ht="12.75" customHeight="1" x14ac:dyDescent="0.2"/>
    <row r="69" spans="5:6" ht="12.75" customHeight="1" x14ac:dyDescent="0.2"/>
    <row r="70" spans="5:6" ht="12.75" customHeight="1" x14ac:dyDescent="0.2"/>
    <row r="71" spans="5:6" ht="12.75" customHeight="1" x14ac:dyDescent="0.2"/>
    <row r="72" spans="5:6" ht="12.75" customHeight="1" x14ac:dyDescent="0.2"/>
    <row r="73" spans="5:6" ht="6.75" customHeight="1" x14ac:dyDescent="0.2"/>
    <row r="74" spans="5:6" ht="15" customHeight="1" x14ac:dyDescent="0.2"/>
    <row r="75" spans="5:6" ht="12.75" customHeight="1" x14ac:dyDescent="0.2"/>
    <row r="76" spans="5:6" ht="12.75" customHeight="1" x14ac:dyDescent="0.2"/>
    <row r="77" spans="5:6" ht="12.75" customHeight="1" x14ac:dyDescent="0.2"/>
    <row r="78" spans="5:6" ht="12.75" customHeight="1" x14ac:dyDescent="0.2"/>
    <row r="79" spans="5:6" ht="12.75" customHeight="1" x14ac:dyDescent="0.2"/>
    <row r="80" spans="5:6" ht="12.75" customHeight="1" x14ac:dyDescent="0.2"/>
    <row r="81" ht="3" customHeight="1" x14ac:dyDescent="0.2"/>
    <row r="82" ht="15" customHeight="1" x14ac:dyDescent="0.2"/>
    <row r="83" ht="12.75" customHeight="1" x14ac:dyDescent="0.2"/>
    <row r="84" ht="12.75" customHeight="1" x14ac:dyDescent="0.2"/>
    <row r="85" ht="15" customHeight="1" x14ac:dyDescent="0.2"/>
    <row r="86" ht="12.75" customHeight="1" x14ac:dyDescent="0.2"/>
    <row r="87" ht="1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2.25" customHeight="1" x14ac:dyDescent="0.2"/>
    <row r="102" ht="1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mergeCells count="7">
    <mergeCell ref="N19:P25"/>
    <mergeCell ref="N27:P33"/>
    <mergeCell ref="N35:P53"/>
    <mergeCell ref="N55:P63"/>
    <mergeCell ref="H14:J14"/>
    <mergeCell ref="H20:J20"/>
    <mergeCell ref="H63:I64"/>
  </mergeCells>
  <conditionalFormatting sqref="I59">
    <cfRule type="cellIs" dxfId="1" priority="2" operator="equal">
      <formula>"FAIL"</formula>
    </cfRule>
  </conditionalFormatting>
  <pageMargins left="0.5" right="0.5" top="0.5" bottom="0.5" header="0.5" footer="0.5"/>
  <pageSetup scale="4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10"/>
  <sheetViews>
    <sheetView zoomScale="80" zoomScaleNormal="80" workbookViewId="0">
      <selection activeCell="E16" sqref="E16"/>
    </sheetView>
  </sheetViews>
  <sheetFormatPr defaultColWidth="9.140625" defaultRowHeight="12.75" x14ac:dyDescent="0.2"/>
  <cols>
    <col min="1" max="1" width="3.85546875" style="107" customWidth="1"/>
    <col min="2" max="2" width="8.85546875" style="107" customWidth="1"/>
    <col min="3" max="3" width="12.7109375" style="107" customWidth="1"/>
    <col min="4" max="4" width="23.5703125" style="107" customWidth="1"/>
    <col min="5" max="5" width="20" style="107" bestFit="1" customWidth="1"/>
    <col min="6" max="6" width="18.42578125" style="107" customWidth="1"/>
    <col min="7" max="7" width="14.7109375" style="107" customWidth="1"/>
    <col min="8" max="8" width="17.85546875" style="107" customWidth="1"/>
    <col min="9" max="9" width="27.28515625" style="107" customWidth="1"/>
    <col min="10" max="10" width="16.140625" style="107" customWidth="1"/>
    <col min="11" max="11" width="11" style="107" customWidth="1"/>
    <col min="12" max="12" width="7.85546875" style="107" customWidth="1"/>
    <col min="13" max="13" width="8.85546875" style="107" customWidth="1"/>
    <col min="14" max="14" width="15.28515625" style="107" customWidth="1"/>
    <col min="15" max="15" width="29.5703125" style="107" customWidth="1"/>
    <col min="16" max="16" width="15.28515625" style="107" customWidth="1"/>
    <col min="17" max="16384" width="9.140625" style="107"/>
  </cols>
  <sheetData>
    <row r="1" spans="2:16" s="3" customFormat="1" x14ac:dyDescent="0.2">
      <c r="B1" s="1" t="s">
        <v>250</v>
      </c>
      <c r="C1" s="2"/>
      <c r="D1" s="2"/>
      <c r="E1" s="2"/>
      <c r="F1" s="2"/>
      <c r="G1" s="2"/>
      <c r="H1" s="2"/>
      <c r="I1" s="2"/>
      <c r="J1" s="2"/>
      <c r="K1" s="2"/>
      <c r="P1" s="2"/>
    </row>
    <row r="2" spans="2:16" s="3" customFormat="1" ht="12.4" customHeight="1" x14ac:dyDescent="0.2">
      <c r="B2" s="2"/>
      <c r="C2" s="2"/>
      <c r="D2" s="2"/>
      <c r="E2" s="2"/>
      <c r="F2" s="2"/>
      <c r="G2" s="2"/>
      <c r="H2" s="2"/>
      <c r="I2" s="2"/>
      <c r="J2" s="2"/>
      <c r="K2" s="2"/>
      <c r="P2" s="2"/>
    </row>
    <row r="3" spans="2:16" s="3" customFormat="1" ht="12.4" customHeight="1" x14ac:dyDescent="0.2">
      <c r="B3" s="90" t="s">
        <v>149</v>
      </c>
      <c r="C3" s="91" t="s">
        <v>89</v>
      </c>
      <c r="D3" s="91" t="s">
        <v>90</v>
      </c>
      <c r="E3" s="92" t="s">
        <v>91</v>
      </c>
      <c r="F3" s="2"/>
      <c r="G3" s="2"/>
      <c r="H3" s="93" t="s">
        <v>150</v>
      </c>
      <c r="I3" s="94">
        <v>0.20132631760086153</v>
      </c>
      <c r="J3" s="95"/>
      <c r="K3" s="2"/>
    </row>
    <row r="4" spans="2:16" s="3" customFormat="1" x14ac:dyDescent="0.2">
      <c r="B4" s="96" t="s">
        <v>92</v>
      </c>
      <c r="C4" s="97">
        <v>42856</v>
      </c>
      <c r="D4" s="97">
        <v>42870</v>
      </c>
      <c r="E4" s="98">
        <v>42901</v>
      </c>
      <c r="F4" s="2"/>
      <c r="G4" s="2"/>
      <c r="H4" s="93" t="s">
        <v>151</v>
      </c>
      <c r="I4" s="94">
        <v>0.79973497482019384</v>
      </c>
      <c r="J4" s="2"/>
      <c r="K4" s="2"/>
    </row>
    <row r="5" spans="2:16" s="3" customFormat="1" ht="12.4" customHeight="1" x14ac:dyDescent="0.2">
      <c r="B5" s="99" t="s">
        <v>93</v>
      </c>
      <c r="C5" s="100">
        <v>42886</v>
      </c>
      <c r="D5" s="100">
        <v>42901</v>
      </c>
      <c r="E5" s="101"/>
      <c r="F5" s="2"/>
      <c r="G5" s="2"/>
      <c r="H5" s="2"/>
      <c r="I5" s="2"/>
      <c r="J5" s="2"/>
      <c r="K5" s="102"/>
    </row>
    <row r="6" spans="2:16" s="3" customFormat="1" ht="12.4" customHeight="1" x14ac:dyDescent="0.2">
      <c r="B6" s="103" t="s">
        <v>94</v>
      </c>
      <c r="C6" s="340">
        <v>31</v>
      </c>
      <c r="D6" s="104"/>
      <c r="E6" s="105"/>
      <c r="F6" s="2"/>
      <c r="G6" s="2"/>
      <c r="H6" s="2"/>
      <c r="I6" s="2"/>
      <c r="J6" s="2"/>
      <c r="K6" s="102"/>
    </row>
    <row r="7" spans="2:16" s="3" customFormat="1" x14ac:dyDescent="0.2">
      <c r="B7" s="2"/>
      <c r="C7" s="2"/>
      <c r="D7" s="2"/>
      <c r="E7" s="2"/>
      <c r="F7" s="2"/>
      <c r="G7" s="2"/>
      <c r="H7" s="2"/>
      <c r="I7" s="2"/>
      <c r="J7" s="2"/>
      <c r="K7" s="2"/>
    </row>
    <row r="8" spans="2:16" x14ac:dyDescent="0.2">
      <c r="B8" s="106" t="s">
        <v>152</v>
      </c>
      <c r="G8" s="108" t="s">
        <v>153</v>
      </c>
      <c r="H8" s="108" t="s">
        <v>47</v>
      </c>
      <c r="I8" s="108" t="s">
        <v>154</v>
      </c>
    </row>
    <row r="9" spans="2:16" x14ac:dyDescent="0.2">
      <c r="B9" s="107" t="s">
        <v>251</v>
      </c>
      <c r="G9" s="362" t="s">
        <v>155</v>
      </c>
      <c r="H9" s="362" t="s">
        <v>149</v>
      </c>
      <c r="I9" s="362" t="s">
        <v>149</v>
      </c>
    </row>
    <row r="10" spans="2:16" x14ac:dyDescent="0.2">
      <c r="F10" s="110"/>
      <c r="G10" s="111">
        <v>43936</v>
      </c>
      <c r="H10" s="111">
        <v>43739</v>
      </c>
      <c r="I10" s="112" t="s">
        <v>156</v>
      </c>
    </row>
    <row r="11" spans="2:16" x14ac:dyDescent="0.2">
      <c r="C11" s="107" t="s">
        <v>10</v>
      </c>
      <c r="E11" s="113">
        <v>760000000</v>
      </c>
      <c r="I11" s="112"/>
    </row>
    <row r="12" spans="2:16" x14ac:dyDescent="0.2">
      <c r="D12" s="123"/>
      <c r="E12" s="210"/>
      <c r="F12" s="111"/>
    </row>
    <row r="13" spans="2:16" x14ac:dyDescent="0.2">
      <c r="D13" s="123"/>
      <c r="E13" s="210"/>
      <c r="G13" s="361"/>
      <c r="H13" s="361"/>
      <c r="I13" s="361"/>
      <c r="J13" s="361"/>
    </row>
    <row r="14" spans="2:16" x14ac:dyDescent="0.2">
      <c r="B14" s="107" t="s">
        <v>157</v>
      </c>
      <c r="E14" s="115">
        <v>760000000</v>
      </c>
      <c r="H14" s="541" t="s">
        <v>162</v>
      </c>
      <c r="I14" s="541"/>
      <c r="J14" s="541"/>
    </row>
    <row r="15" spans="2:16" x14ac:dyDescent="0.2">
      <c r="B15" s="107" t="s">
        <v>158</v>
      </c>
      <c r="D15" s="116"/>
      <c r="E15" s="113">
        <v>178296000</v>
      </c>
      <c r="F15" s="117"/>
      <c r="H15" s="123" t="s">
        <v>163</v>
      </c>
      <c r="I15" s="115">
        <v>0</v>
      </c>
    </row>
    <row r="16" spans="2:16" x14ac:dyDescent="0.2">
      <c r="B16" s="107" t="s">
        <v>159</v>
      </c>
      <c r="D16" s="116"/>
      <c r="E16" s="113">
        <v>0</v>
      </c>
      <c r="F16" s="117"/>
      <c r="H16" s="123" t="s">
        <v>233</v>
      </c>
      <c r="I16" s="115">
        <v>0</v>
      </c>
    </row>
    <row r="17" spans="2:16" x14ac:dyDescent="0.2">
      <c r="B17" s="107" t="s">
        <v>160</v>
      </c>
      <c r="D17" s="116"/>
      <c r="E17" s="113">
        <v>0</v>
      </c>
      <c r="F17" s="117"/>
      <c r="H17" s="123" t="s">
        <v>165</v>
      </c>
      <c r="I17" s="335">
        <v>0</v>
      </c>
    </row>
    <row r="18" spans="2:16" x14ac:dyDescent="0.2">
      <c r="B18" s="107" t="s">
        <v>58</v>
      </c>
      <c r="D18" s="116"/>
      <c r="E18" s="113">
        <v>0</v>
      </c>
      <c r="G18" s="107" t="s">
        <v>146</v>
      </c>
      <c r="H18" s="123" t="s">
        <v>3</v>
      </c>
      <c r="I18" s="115">
        <v>0</v>
      </c>
    </row>
    <row r="19" spans="2:16" x14ac:dyDescent="0.2">
      <c r="B19" s="110" t="s">
        <v>161</v>
      </c>
      <c r="C19" s="110"/>
      <c r="D19" s="118"/>
      <c r="E19" s="337">
        <v>938296000</v>
      </c>
      <c r="N19" s="543" t="s">
        <v>259</v>
      </c>
      <c r="O19" s="543"/>
      <c r="P19" s="543"/>
    </row>
    <row r="20" spans="2:16" x14ac:dyDescent="0.2">
      <c r="B20" s="110"/>
      <c r="C20" s="110"/>
      <c r="D20" s="118"/>
      <c r="E20" s="119"/>
      <c r="H20" s="542" t="s">
        <v>169</v>
      </c>
      <c r="I20" s="542"/>
      <c r="J20" s="542"/>
      <c r="N20" s="543"/>
      <c r="O20" s="543"/>
      <c r="P20" s="543"/>
    </row>
    <row r="21" spans="2:16" x14ac:dyDescent="0.2">
      <c r="B21" s="107" t="s">
        <v>60</v>
      </c>
      <c r="D21" s="120"/>
      <c r="E21" s="113">
        <v>938296000</v>
      </c>
      <c r="F21" s="121"/>
      <c r="H21" s="123" t="s">
        <v>94</v>
      </c>
      <c r="I21" s="345">
        <v>31</v>
      </c>
      <c r="N21" s="543"/>
      <c r="O21" s="543"/>
      <c r="P21" s="543"/>
    </row>
    <row r="22" spans="2:16" x14ac:dyDescent="0.2">
      <c r="B22" s="107" t="s">
        <v>102</v>
      </c>
      <c r="E22" s="113">
        <v>161264578.72464371</v>
      </c>
      <c r="F22" s="122"/>
      <c r="H22" s="123" t="s">
        <v>148</v>
      </c>
      <c r="I22" s="346">
        <v>9.8910999999999999E-3</v>
      </c>
      <c r="N22" s="543"/>
      <c r="O22" s="543"/>
      <c r="P22" s="543"/>
    </row>
    <row r="23" spans="2:16" x14ac:dyDescent="0.2">
      <c r="E23" s="124"/>
      <c r="F23" s="125"/>
      <c r="H23" s="123" t="s">
        <v>172</v>
      </c>
      <c r="I23" s="346">
        <v>4.3E-3</v>
      </c>
      <c r="N23" s="543"/>
      <c r="O23" s="543"/>
      <c r="P23" s="543"/>
    </row>
    <row r="24" spans="2:16" x14ac:dyDescent="0.2">
      <c r="B24" s="110" t="s">
        <v>164</v>
      </c>
      <c r="C24" s="110"/>
      <c r="D24" s="110"/>
      <c r="E24" s="344">
        <v>1099560578.7246437</v>
      </c>
      <c r="F24" s="125"/>
      <c r="H24" s="123"/>
      <c r="I24" s="346">
        <v>1.41911E-2</v>
      </c>
      <c r="N24" s="543"/>
      <c r="O24" s="543"/>
      <c r="P24" s="543"/>
    </row>
    <row r="25" spans="2:16" x14ac:dyDescent="0.2">
      <c r="E25" s="121"/>
      <c r="F25" s="128"/>
      <c r="H25" s="123"/>
      <c r="N25" s="543"/>
      <c r="O25" s="543"/>
      <c r="P25" s="543"/>
    </row>
    <row r="26" spans="2:16" x14ac:dyDescent="0.2">
      <c r="B26" s="107" t="s">
        <v>166</v>
      </c>
      <c r="E26" s="121">
        <v>1.446790235164005</v>
      </c>
      <c r="F26" s="129"/>
      <c r="H26" s="123"/>
      <c r="N26" s="363"/>
      <c r="O26" s="363"/>
      <c r="P26" s="363"/>
    </row>
    <row r="27" spans="2:16" x14ac:dyDescent="0.2">
      <c r="F27" s="128"/>
      <c r="H27" s="123"/>
      <c r="I27" s="121"/>
      <c r="N27" s="543" t="s">
        <v>257</v>
      </c>
      <c r="O27" s="543"/>
      <c r="P27" s="543"/>
    </row>
    <row r="28" spans="2:16" x14ac:dyDescent="0.2">
      <c r="F28" s="128"/>
      <c r="N28" s="543"/>
      <c r="O28" s="543"/>
      <c r="P28" s="543"/>
    </row>
    <row r="29" spans="2:16" x14ac:dyDescent="0.2">
      <c r="B29" s="110" t="s">
        <v>167</v>
      </c>
      <c r="F29" s="128"/>
      <c r="H29" s="123"/>
      <c r="I29" s="144" t="s">
        <v>173</v>
      </c>
      <c r="J29" s="144" t="s">
        <v>174</v>
      </c>
      <c r="N29" s="543"/>
      <c r="O29" s="543"/>
      <c r="P29" s="543"/>
    </row>
    <row r="30" spans="2:16" x14ac:dyDescent="0.2">
      <c r="B30" s="107" t="s">
        <v>168</v>
      </c>
      <c r="F30" s="130"/>
      <c r="G30" s="108"/>
      <c r="H30" s="123" t="s">
        <v>175</v>
      </c>
      <c r="I30" s="115">
        <v>928728.66</v>
      </c>
      <c r="J30" s="356">
        <v>0.92872865999999998</v>
      </c>
      <c r="N30" s="543"/>
      <c r="O30" s="543"/>
      <c r="P30" s="543"/>
    </row>
    <row r="31" spans="2:16" x14ac:dyDescent="0.2">
      <c r="F31" s="131"/>
      <c r="G31" s="108"/>
      <c r="H31" s="123" t="s">
        <v>176</v>
      </c>
      <c r="I31" s="210">
        <v>0</v>
      </c>
      <c r="J31" s="356">
        <v>0</v>
      </c>
      <c r="N31" s="543"/>
      <c r="O31" s="543"/>
      <c r="P31" s="543"/>
    </row>
    <row r="32" spans="2:16" x14ac:dyDescent="0.2">
      <c r="E32" s="132" t="s">
        <v>147</v>
      </c>
      <c r="F32" s="131"/>
      <c r="G32" s="133"/>
      <c r="H32" s="123"/>
      <c r="I32" s="127"/>
      <c r="J32" s="357"/>
      <c r="N32" s="543"/>
      <c r="O32" s="543"/>
      <c r="P32" s="543"/>
    </row>
    <row r="33" spans="2:16" x14ac:dyDescent="0.2">
      <c r="E33" s="135" t="s">
        <v>170</v>
      </c>
      <c r="F33" s="136"/>
      <c r="G33" s="137"/>
      <c r="H33" s="123"/>
      <c r="I33" s="148"/>
      <c r="J33" s="358">
        <v>0.92872865999999998</v>
      </c>
      <c r="N33" s="543"/>
      <c r="O33" s="543"/>
      <c r="P33" s="543"/>
    </row>
    <row r="34" spans="2:16" x14ac:dyDescent="0.2">
      <c r="B34" s="107" t="s">
        <v>171</v>
      </c>
      <c r="E34" s="139">
        <v>6461530587.8299999</v>
      </c>
      <c r="F34" s="140"/>
      <c r="G34" s="128"/>
      <c r="H34" s="128"/>
      <c r="I34" s="128"/>
      <c r="J34" s="128"/>
      <c r="K34" s="121">
        <v>1.41911E-2</v>
      </c>
      <c r="N34" s="363"/>
      <c r="O34" s="363"/>
      <c r="P34" s="363"/>
    </row>
    <row r="35" spans="2:16" x14ac:dyDescent="0.2">
      <c r="B35" s="107" t="s">
        <v>112</v>
      </c>
      <c r="E35" s="117">
        <v>-2481213272.8699999</v>
      </c>
      <c r="F35" s="140"/>
      <c r="G35" s="128"/>
      <c r="H35" s="466"/>
      <c r="I35" s="470"/>
      <c r="J35" s="470"/>
      <c r="N35" s="543" t="s">
        <v>255</v>
      </c>
      <c r="O35" s="543"/>
      <c r="P35" s="543"/>
    </row>
    <row r="36" spans="2:16" x14ac:dyDescent="0.2">
      <c r="B36" s="107" t="s">
        <v>119</v>
      </c>
      <c r="E36" s="117">
        <v>2176872793.5700002</v>
      </c>
      <c r="F36" s="140"/>
      <c r="G36" s="128"/>
      <c r="H36" s="466"/>
      <c r="I36" s="467"/>
      <c r="J36" s="468"/>
      <c r="N36" s="543"/>
      <c r="O36" s="543"/>
      <c r="P36" s="543"/>
    </row>
    <row r="37" spans="2:16" x14ac:dyDescent="0.2">
      <c r="B37" s="143" t="s">
        <v>121</v>
      </c>
      <c r="E37" s="117">
        <v>0</v>
      </c>
      <c r="F37" s="140"/>
      <c r="G37" s="128"/>
      <c r="H37" s="466"/>
      <c r="I37" s="469"/>
      <c r="J37" s="468"/>
      <c r="N37" s="543"/>
      <c r="O37" s="543"/>
      <c r="P37" s="543"/>
    </row>
    <row r="38" spans="2:16" x14ac:dyDescent="0.2">
      <c r="B38" s="143" t="s">
        <v>122</v>
      </c>
      <c r="E38" s="117">
        <v>-5477155.8799999999</v>
      </c>
      <c r="F38" s="140"/>
      <c r="G38" s="128"/>
      <c r="H38" s="466"/>
      <c r="I38" s="471"/>
      <c r="J38" s="468"/>
      <c r="N38" s="543"/>
      <c r="O38" s="543"/>
      <c r="P38" s="543"/>
    </row>
    <row r="39" spans="2:16" s="110" customFormat="1" x14ac:dyDescent="0.2">
      <c r="B39" s="143" t="s">
        <v>124</v>
      </c>
      <c r="C39" s="107"/>
      <c r="D39" s="107"/>
      <c r="E39" s="117">
        <v>0</v>
      </c>
      <c r="F39" s="140"/>
      <c r="G39" s="128"/>
      <c r="H39" s="466"/>
      <c r="I39" s="148"/>
      <c r="J39" s="472"/>
      <c r="K39" s="145"/>
      <c r="L39" s="107"/>
      <c r="N39" s="543"/>
      <c r="O39" s="543"/>
      <c r="P39" s="543"/>
    </row>
    <row r="40" spans="2:16" x14ac:dyDescent="0.2">
      <c r="B40" s="107" t="s">
        <v>177</v>
      </c>
      <c r="E40" s="117">
        <v>0</v>
      </c>
      <c r="F40" s="140"/>
      <c r="G40" s="128"/>
      <c r="H40" s="353" t="s">
        <v>181</v>
      </c>
      <c r="I40" s="359">
        <v>928728.66</v>
      </c>
      <c r="K40" s="147"/>
      <c r="N40" s="543"/>
      <c r="O40" s="543"/>
      <c r="P40" s="543"/>
    </row>
    <row r="41" spans="2:16" x14ac:dyDescent="0.2">
      <c r="B41" s="182" t="s">
        <v>179</v>
      </c>
      <c r="C41" s="182"/>
      <c r="D41" s="182"/>
      <c r="E41" s="155">
        <v>0</v>
      </c>
      <c r="F41" s="140"/>
      <c r="G41" s="128"/>
      <c r="H41" s="153" t="s">
        <v>132</v>
      </c>
      <c r="I41" s="360">
        <v>781913.33</v>
      </c>
      <c r="K41" s="147"/>
      <c r="N41" s="543"/>
      <c r="O41" s="543"/>
      <c r="P41" s="543"/>
    </row>
    <row r="42" spans="2:16" x14ac:dyDescent="0.2">
      <c r="B42" s="3" t="s">
        <v>126</v>
      </c>
      <c r="C42" s="110"/>
      <c r="D42" s="110"/>
      <c r="E42" s="117">
        <v>-685514040.17999995</v>
      </c>
      <c r="F42" s="140"/>
      <c r="G42" s="149"/>
      <c r="H42" s="107" t="s">
        <v>182</v>
      </c>
      <c r="I42" s="5">
        <v>3994393.1697133295</v>
      </c>
      <c r="K42" s="110"/>
      <c r="L42" s="110"/>
      <c r="N42" s="543"/>
      <c r="O42" s="543"/>
      <c r="P42" s="543"/>
    </row>
    <row r="43" spans="2:16" x14ac:dyDescent="0.2">
      <c r="B43" s="3" t="s">
        <v>180</v>
      </c>
      <c r="E43" s="117">
        <v>-4614993.25</v>
      </c>
      <c r="F43" s="140"/>
      <c r="G43" s="128"/>
      <c r="N43" s="543"/>
      <c r="O43" s="543"/>
      <c r="P43" s="543"/>
    </row>
    <row r="44" spans="2:16" x14ac:dyDescent="0.2">
      <c r="B44" s="110" t="s">
        <v>3</v>
      </c>
      <c r="C44" s="110"/>
      <c r="D44" s="110"/>
      <c r="E44" s="151">
        <v>5461583919.2199993</v>
      </c>
      <c r="F44" s="152" t="s">
        <v>146</v>
      </c>
      <c r="G44" s="128"/>
      <c r="N44" s="543"/>
      <c r="O44" s="543"/>
      <c r="P44" s="543"/>
    </row>
    <row r="45" spans="2:16" x14ac:dyDescent="0.2">
      <c r="E45" s="154"/>
      <c r="F45" s="154"/>
      <c r="G45" s="154"/>
      <c r="N45" s="543"/>
      <c r="O45" s="543"/>
      <c r="P45" s="543"/>
    </row>
    <row r="46" spans="2:16" x14ac:dyDescent="0.2">
      <c r="B46" s="156" t="s">
        <v>183</v>
      </c>
      <c r="E46" s="120">
        <v>0.20132631760086153</v>
      </c>
      <c r="F46" s="157"/>
      <c r="G46" s="154"/>
      <c r="H46" s="362" t="s">
        <v>185</v>
      </c>
      <c r="I46" s="362"/>
      <c r="J46" s="362"/>
      <c r="N46" s="543"/>
      <c r="O46" s="543"/>
      <c r="P46" s="543"/>
    </row>
    <row r="47" spans="2:16" x14ac:dyDescent="0.2">
      <c r="E47" s="158"/>
      <c r="G47" s="158"/>
      <c r="K47" s="159"/>
      <c r="L47" s="159"/>
      <c r="N47" s="543"/>
      <c r="O47" s="543"/>
      <c r="P47" s="543"/>
    </row>
    <row r="48" spans="2:16" x14ac:dyDescent="0.2">
      <c r="B48" s="107" t="s">
        <v>184</v>
      </c>
      <c r="E48" s="160">
        <v>5641293222.3799992</v>
      </c>
      <c r="G48" s="117"/>
      <c r="H48" s="123" t="s">
        <v>186</v>
      </c>
      <c r="I48" s="164">
        <v>3800000</v>
      </c>
      <c r="K48" s="159"/>
      <c r="L48" s="159"/>
      <c r="N48" s="543"/>
      <c r="O48" s="543"/>
      <c r="P48" s="543"/>
    </row>
    <row r="49" spans="2:16" x14ac:dyDescent="0.2">
      <c r="B49" s="102" t="s">
        <v>133</v>
      </c>
      <c r="E49" s="121">
        <v>0.43983058051770679</v>
      </c>
      <c r="H49" s="123" t="s">
        <v>188</v>
      </c>
      <c r="I49" s="165">
        <v>3800000</v>
      </c>
      <c r="L49" s="159"/>
      <c r="M49" s="161"/>
      <c r="N49" s="543"/>
      <c r="O49" s="543"/>
      <c r="P49" s="543"/>
    </row>
    <row r="50" spans="2:16" x14ac:dyDescent="0.2">
      <c r="B50" s="162"/>
      <c r="E50" s="121"/>
      <c r="H50" s="123" t="s">
        <v>189</v>
      </c>
      <c r="I50" s="164">
        <v>0</v>
      </c>
      <c r="M50" s="163"/>
      <c r="N50" s="543"/>
      <c r="O50" s="543"/>
      <c r="P50" s="543"/>
    </row>
    <row r="51" spans="2:16" x14ac:dyDescent="0.2">
      <c r="B51" s="110" t="s">
        <v>20</v>
      </c>
      <c r="H51" s="156"/>
      <c r="I51" s="158"/>
      <c r="N51" s="543"/>
      <c r="O51" s="543"/>
      <c r="P51" s="543"/>
    </row>
    <row r="52" spans="2:16" x14ac:dyDescent="0.2">
      <c r="B52" s="107" t="s">
        <v>187</v>
      </c>
      <c r="F52" s="108"/>
      <c r="H52" s="156"/>
      <c r="I52" s="158"/>
      <c r="N52" s="543"/>
      <c r="O52" s="543"/>
      <c r="P52" s="543"/>
    </row>
    <row r="53" spans="2:16" x14ac:dyDescent="0.2">
      <c r="H53" s="171"/>
      <c r="N53" s="543"/>
      <c r="O53" s="543"/>
      <c r="P53" s="543"/>
    </row>
    <row r="54" spans="2:16" x14ac:dyDescent="0.2">
      <c r="E54" s="132" t="s">
        <v>147</v>
      </c>
      <c r="F54" s="133"/>
      <c r="H54" s="349" t="s">
        <v>242</v>
      </c>
      <c r="I54" s="348"/>
      <c r="J54" s="348"/>
      <c r="N54" s="363"/>
      <c r="O54" s="363"/>
      <c r="P54" s="363"/>
    </row>
    <row r="55" spans="2:16" x14ac:dyDescent="0.2">
      <c r="E55" s="135" t="s">
        <v>170</v>
      </c>
      <c r="F55" s="131"/>
      <c r="M55" s="167"/>
      <c r="N55" s="543" t="s">
        <v>256</v>
      </c>
      <c r="O55" s="543"/>
      <c r="P55" s="543"/>
    </row>
    <row r="56" spans="2:16" x14ac:dyDescent="0.2">
      <c r="B56" s="107" t="s">
        <v>111</v>
      </c>
      <c r="E56" s="139">
        <v>16831178.640000004</v>
      </c>
      <c r="F56" s="168"/>
      <c r="I56" s="144" t="s">
        <v>210</v>
      </c>
      <c r="J56" s="144" t="s">
        <v>173</v>
      </c>
      <c r="M56" s="167"/>
      <c r="N56" s="543"/>
      <c r="O56" s="543"/>
      <c r="P56" s="543"/>
    </row>
    <row r="57" spans="2:16" x14ac:dyDescent="0.2">
      <c r="B57" s="107" t="s">
        <v>190</v>
      </c>
      <c r="E57" s="169">
        <v>0</v>
      </c>
      <c r="F57" s="169"/>
      <c r="H57" s="112" t="s">
        <v>243</v>
      </c>
      <c r="I57" s="350">
        <v>0.10199999999999999</v>
      </c>
      <c r="J57" s="341">
        <v>1.0284543854203422E-2</v>
      </c>
      <c r="N57" s="543"/>
      <c r="O57" s="543"/>
      <c r="P57" s="543"/>
    </row>
    <row r="58" spans="2:16" x14ac:dyDescent="0.2">
      <c r="B58" s="107" t="s">
        <v>118</v>
      </c>
      <c r="E58" s="158">
        <v>0</v>
      </c>
      <c r="F58" s="156"/>
      <c r="N58" s="543"/>
      <c r="O58" s="543"/>
      <c r="P58" s="543"/>
    </row>
    <row r="59" spans="2:16" x14ac:dyDescent="0.2">
      <c r="B59" s="107" t="s">
        <v>191</v>
      </c>
      <c r="E59" s="170">
        <v>16831178.640000004</v>
      </c>
      <c r="F59" s="171"/>
      <c r="H59" s="112" t="s">
        <v>211</v>
      </c>
      <c r="I59" s="351" t="s">
        <v>225</v>
      </c>
      <c r="J59" s="352"/>
      <c r="N59" s="543"/>
      <c r="O59" s="543"/>
      <c r="P59" s="543"/>
    </row>
    <row r="60" spans="2:16" x14ac:dyDescent="0.2">
      <c r="F60" s="128"/>
      <c r="N60" s="543"/>
      <c r="O60" s="543"/>
      <c r="P60" s="543"/>
    </row>
    <row r="61" spans="2:16" x14ac:dyDescent="0.2">
      <c r="H61" s="383" t="s">
        <v>252</v>
      </c>
      <c r="I61" s="382"/>
      <c r="J61" s="382"/>
      <c r="N61" s="543"/>
      <c r="O61" s="543"/>
      <c r="P61" s="543"/>
    </row>
    <row r="62" spans="2:16" x14ac:dyDescent="0.2">
      <c r="H62" s="363"/>
      <c r="I62" s="363"/>
      <c r="J62" s="363"/>
      <c r="N62" s="543"/>
      <c r="O62" s="543"/>
      <c r="P62" s="543"/>
    </row>
    <row r="63" spans="2:16" ht="19.5" customHeight="1" x14ac:dyDescent="0.2">
      <c r="H63" s="540" t="s">
        <v>253</v>
      </c>
      <c r="I63" s="540"/>
      <c r="J63" s="341">
        <v>0.21218832297218526</v>
      </c>
      <c r="N63" s="543"/>
      <c r="O63" s="543"/>
      <c r="P63" s="543"/>
    </row>
    <row r="64" spans="2:16" x14ac:dyDescent="0.2">
      <c r="E64" s="172"/>
      <c r="F64" s="172"/>
      <c r="H64" s="540"/>
      <c r="I64" s="540"/>
    </row>
    <row r="65" spans="5:6" x14ac:dyDescent="0.2">
      <c r="E65" s="172"/>
      <c r="F65" s="172"/>
    </row>
    <row r="66" spans="5:6" ht="12.75" customHeight="1" x14ac:dyDescent="0.2">
      <c r="E66" s="172"/>
      <c r="F66" s="172"/>
    </row>
    <row r="67" spans="5:6" ht="12.75" customHeight="1" x14ac:dyDescent="0.2">
      <c r="E67" s="172"/>
      <c r="F67" s="172"/>
    </row>
    <row r="68" spans="5:6" ht="12.75" customHeight="1" x14ac:dyDescent="0.2"/>
    <row r="69" spans="5:6" ht="12.75" customHeight="1" x14ac:dyDescent="0.2"/>
    <row r="70" spans="5:6" ht="12.75" customHeight="1" x14ac:dyDescent="0.2"/>
    <row r="71" spans="5:6" ht="12.75" customHeight="1" x14ac:dyDescent="0.2"/>
    <row r="72" spans="5:6" ht="12.75" customHeight="1" x14ac:dyDescent="0.2"/>
    <row r="73" spans="5:6" ht="4.5" customHeight="1" x14ac:dyDescent="0.2"/>
    <row r="74" spans="5:6" ht="12.75" customHeight="1" x14ac:dyDescent="0.2"/>
    <row r="75" spans="5:6" ht="12.75" customHeight="1" x14ac:dyDescent="0.2"/>
    <row r="76" spans="5:6" ht="12.75" customHeight="1" x14ac:dyDescent="0.2"/>
    <row r="77" spans="5:6" ht="12.75" customHeight="1" x14ac:dyDescent="0.2"/>
    <row r="78" spans="5:6" ht="12.75" customHeight="1" x14ac:dyDescent="0.2"/>
    <row r="79" spans="5:6" ht="12.75" customHeight="1" x14ac:dyDescent="0.2"/>
    <row r="80" spans="5:6" ht="12.75" customHeight="1" x14ac:dyDescent="0.2"/>
    <row r="81" ht="1.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mergeCells count="7">
    <mergeCell ref="N19:P25"/>
    <mergeCell ref="N27:P33"/>
    <mergeCell ref="N35:P53"/>
    <mergeCell ref="N55:P63"/>
    <mergeCell ref="H14:J14"/>
    <mergeCell ref="H20:J20"/>
    <mergeCell ref="H63:I64"/>
  </mergeCells>
  <conditionalFormatting sqref="I59">
    <cfRule type="cellIs" dxfId="0" priority="1" operator="equal">
      <formula>"FAIL"</formula>
    </cfRule>
  </conditionalFormatting>
  <pageMargins left="0.5" right="0.5" top="0.5" bottom="0.5" header="0.5" footer="0.5"/>
  <pageSetup scale="5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showOutlineSymbols="0" zoomScaleNormal="100" workbookViewId="0">
      <pane ySplit="6" topLeftCell="A7" activePane="bottomLeft" state="frozen"/>
      <selection activeCell="J49" sqref="J49"/>
      <selection pane="bottomLeft" activeCell="C14" sqref="C14"/>
    </sheetView>
  </sheetViews>
  <sheetFormatPr defaultColWidth="19.85546875" defaultRowHeight="12.75" x14ac:dyDescent="0.2"/>
  <cols>
    <col min="1" max="16384" width="19.85546875" style="3"/>
  </cols>
  <sheetData>
    <row r="1" spans="1:15" x14ac:dyDescent="0.2">
      <c r="A1" s="1" t="s">
        <v>87</v>
      </c>
      <c r="B1" s="2"/>
      <c r="C1" s="2"/>
      <c r="D1" s="2"/>
      <c r="I1" s="2"/>
      <c r="J1" s="2"/>
      <c r="K1" s="2"/>
    </row>
    <row r="2" spans="1:15" ht="12.4" customHeight="1" x14ac:dyDescent="0.2">
      <c r="A2" s="2"/>
      <c r="B2" s="2"/>
      <c r="C2" s="2"/>
      <c r="D2" s="2"/>
      <c r="G2" s="179"/>
      <c r="H2" s="179"/>
      <c r="I2" s="180"/>
      <c r="J2" s="180"/>
      <c r="K2" s="180"/>
      <c r="L2" s="179"/>
      <c r="M2" s="179"/>
    </row>
    <row r="3" spans="1:15" ht="12.4" customHeight="1" x14ac:dyDescent="0.2">
      <c r="A3" s="90" t="s">
        <v>149</v>
      </c>
      <c r="B3" s="91" t="s">
        <v>89</v>
      </c>
      <c r="C3" s="91" t="s">
        <v>90</v>
      </c>
      <c r="D3" s="92" t="s">
        <v>91</v>
      </c>
      <c r="G3" s="179"/>
      <c r="H3" s="179"/>
      <c r="I3" s="212"/>
      <c r="J3" s="212"/>
      <c r="K3" s="212"/>
      <c r="L3" s="179"/>
      <c r="M3" s="179"/>
    </row>
    <row r="4" spans="1:15" ht="12.4" customHeight="1" x14ac:dyDescent="0.2">
      <c r="A4" s="213" t="s">
        <v>92</v>
      </c>
      <c r="B4" s="176">
        <v>42856</v>
      </c>
      <c r="C4" s="176">
        <v>42870</v>
      </c>
      <c r="D4" s="177">
        <v>42901</v>
      </c>
      <c r="G4" s="179"/>
      <c r="H4" s="179"/>
      <c r="I4" s="175"/>
      <c r="J4" s="175"/>
      <c r="K4" s="175"/>
      <c r="L4" s="179"/>
      <c r="M4" s="179"/>
    </row>
    <row r="5" spans="1:15" ht="12.4" customHeight="1" x14ac:dyDescent="0.2">
      <c r="A5" s="214" t="s">
        <v>93</v>
      </c>
      <c r="B5" s="175">
        <v>42886</v>
      </c>
      <c r="C5" s="175">
        <v>42901</v>
      </c>
      <c r="D5" s="101"/>
      <c r="G5" s="179"/>
      <c r="H5" s="179"/>
      <c r="I5" s="175"/>
      <c r="J5" s="175"/>
      <c r="K5" s="175"/>
      <c r="L5" s="179"/>
      <c r="M5" s="179"/>
    </row>
    <row r="6" spans="1:15" ht="12.4" customHeight="1" x14ac:dyDescent="0.2">
      <c r="A6" s="103" t="s">
        <v>94</v>
      </c>
      <c r="B6" s="104"/>
      <c r="C6" s="104"/>
      <c r="D6" s="105"/>
      <c r="G6" s="179"/>
      <c r="H6" s="179"/>
      <c r="I6" s="179"/>
      <c r="J6" s="180"/>
      <c r="K6" s="180"/>
      <c r="L6" s="179"/>
      <c r="M6" s="179"/>
    </row>
    <row r="7" spans="1:15" x14ac:dyDescent="0.2">
      <c r="G7" s="179"/>
      <c r="H7" s="179"/>
      <c r="I7" s="179"/>
      <c r="J7" s="179"/>
      <c r="K7" s="179"/>
      <c r="L7" s="179"/>
      <c r="M7" s="179"/>
    </row>
    <row r="8" spans="1:15" x14ac:dyDescent="0.2">
      <c r="A8" s="215" t="s">
        <v>200</v>
      </c>
      <c r="B8" s="216"/>
      <c r="C8" s="216"/>
      <c r="D8" s="216"/>
      <c r="E8" s="216"/>
      <c r="F8" s="216"/>
      <c r="G8" s="217"/>
      <c r="H8" s="179"/>
      <c r="I8" s="179"/>
      <c r="J8" s="179"/>
      <c r="K8" s="179"/>
      <c r="L8" s="179"/>
      <c r="M8" s="179"/>
    </row>
    <row r="9" spans="1:15" x14ac:dyDescent="0.2">
      <c r="A9" s="215"/>
      <c r="B9" s="216"/>
      <c r="C9" s="216"/>
      <c r="D9" s="216"/>
      <c r="E9" s="216"/>
      <c r="F9" s="216"/>
      <c r="G9" s="217"/>
      <c r="H9" s="179"/>
      <c r="I9" s="179"/>
      <c r="J9" s="179"/>
      <c r="K9" s="179"/>
      <c r="L9" s="179"/>
      <c r="M9" s="179"/>
    </row>
    <row r="10" spans="1:15" ht="25.5" x14ac:dyDescent="0.2">
      <c r="A10" s="220"/>
      <c r="B10" s="221" t="s">
        <v>201</v>
      </c>
      <c r="C10" s="222" t="s">
        <v>202</v>
      </c>
      <c r="D10" s="222" t="s">
        <v>210</v>
      </c>
      <c r="E10" s="222" t="s">
        <v>230</v>
      </c>
      <c r="F10" s="223"/>
      <c r="G10" s="219"/>
      <c r="H10" s="223"/>
      <c r="I10" s="179"/>
      <c r="J10" s="179"/>
      <c r="K10" s="179"/>
      <c r="L10" s="179"/>
      <c r="M10" s="179"/>
    </row>
    <row r="11" spans="1:15" x14ac:dyDescent="0.2">
      <c r="A11" s="220"/>
      <c r="B11" s="224" t="s">
        <v>203</v>
      </c>
      <c r="C11" s="225">
        <v>220915809.56999999</v>
      </c>
      <c r="D11" s="226">
        <v>0.1</v>
      </c>
      <c r="E11" s="227">
        <v>0</v>
      </c>
      <c r="F11" s="227"/>
      <c r="G11" s="219"/>
      <c r="H11" s="228"/>
      <c r="I11" s="179"/>
      <c r="J11" s="179"/>
      <c r="K11" s="179"/>
      <c r="L11" s="179"/>
      <c r="M11" s="179"/>
    </row>
    <row r="12" spans="1:15" x14ac:dyDescent="0.2">
      <c r="A12" s="220"/>
      <c r="B12" s="224"/>
      <c r="C12" s="225"/>
      <c r="D12" s="226"/>
      <c r="E12" s="227"/>
      <c r="F12" s="227"/>
      <c r="G12" s="219"/>
      <c r="H12" s="228"/>
      <c r="I12" s="179"/>
      <c r="J12" s="179"/>
      <c r="K12" s="179"/>
      <c r="L12" s="179"/>
      <c r="M12" s="179"/>
    </row>
    <row r="13" spans="1:15" x14ac:dyDescent="0.2">
      <c r="A13" s="220"/>
      <c r="B13" s="224" t="s">
        <v>204</v>
      </c>
      <c r="C13" s="225">
        <v>199837184.21000001</v>
      </c>
      <c r="D13" s="229">
        <v>0.04</v>
      </c>
      <c r="E13" s="227">
        <v>0</v>
      </c>
      <c r="F13" s="227"/>
      <c r="G13" s="219"/>
      <c r="H13" s="228"/>
      <c r="I13" s="179"/>
      <c r="M13" s="230"/>
      <c r="N13" s="231"/>
      <c r="O13" s="232"/>
    </row>
    <row r="14" spans="1:15" x14ac:dyDescent="0.2">
      <c r="A14" s="220"/>
      <c r="B14" s="224" t="s">
        <v>205</v>
      </c>
      <c r="C14" s="225">
        <v>117068589.17</v>
      </c>
      <c r="D14" s="229">
        <v>3.5000000000000003E-2</v>
      </c>
      <c r="E14" s="227">
        <v>0</v>
      </c>
      <c r="F14" s="227"/>
      <c r="G14" s="219"/>
      <c r="H14" s="228"/>
      <c r="I14" s="179"/>
      <c r="J14" s="179"/>
      <c r="K14" s="179"/>
      <c r="L14" s="179"/>
      <c r="M14" s="179"/>
    </row>
    <row r="15" spans="1:15" x14ac:dyDescent="0.2">
      <c r="A15" s="220"/>
      <c r="B15" s="224" t="s">
        <v>206</v>
      </c>
      <c r="C15" s="233">
        <v>108346928.83</v>
      </c>
      <c r="D15" s="229">
        <v>3.2500000000000001E-2</v>
      </c>
      <c r="E15" s="227">
        <v>0</v>
      </c>
      <c r="F15" s="227"/>
      <c r="G15" s="219"/>
      <c r="H15" s="228"/>
      <c r="I15" s="179"/>
      <c r="J15" s="179"/>
      <c r="K15" s="179"/>
      <c r="L15" s="179"/>
      <c r="M15" s="179"/>
    </row>
    <row r="16" spans="1:15" x14ac:dyDescent="0.2">
      <c r="A16" s="220"/>
      <c r="B16" s="224"/>
      <c r="C16" s="233"/>
      <c r="D16" s="226"/>
      <c r="E16" s="227"/>
      <c r="F16" s="227"/>
      <c r="G16" s="219"/>
      <c r="H16" s="228"/>
      <c r="I16" s="179"/>
      <c r="J16" s="179"/>
      <c r="K16" s="179"/>
      <c r="L16" s="179"/>
      <c r="M16" s="179"/>
    </row>
    <row r="17" spans="1:13" x14ac:dyDescent="0.2">
      <c r="A17" s="220"/>
      <c r="B17" s="224" t="s">
        <v>207</v>
      </c>
      <c r="C17" s="233">
        <v>51032245.469999999</v>
      </c>
      <c r="D17" s="229">
        <v>2.5000000000000001E-2</v>
      </c>
      <c r="E17" s="227">
        <v>0</v>
      </c>
      <c r="F17" s="227"/>
      <c r="G17" s="219"/>
      <c r="H17" s="228"/>
      <c r="I17" s="179"/>
      <c r="J17" s="179"/>
      <c r="K17" s="179"/>
      <c r="L17" s="179"/>
      <c r="M17" s="179"/>
    </row>
    <row r="18" spans="1:13" x14ac:dyDescent="0.2">
      <c r="A18" s="220"/>
      <c r="B18" s="224"/>
      <c r="C18" s="233">
        <v>0</v>
      </c>
      <c r="D18" s="229">
        <v>0.02</v>
      </c>
      <c r="E18" s="227">
        <v>0</v>
      </c>
      <c r="F18" s="227"/>
      <c r="G18" s="219"/>
      <c r="H18" s="228"/>
      <c r="I18" s="179"/>
      <c r="J18" s="179"/>
      <c r="K18" s="179"/>
      <c r="L18" s="179"/>
      <c r="M18" s="179"/>
    </row>
    <row r="19" spans="1:13" x14ac:dyDescent="0.2">
      <c r="A19" s="220"/>
      <c r="B19" s="224"/>
      <c r="C19" s="233">
        <v>0</v>
      </c>
      <c r="D19" s="234">
        <v>0.02</v>
      </c>
      <c r="E19" s="235">
        <v>0</v>
      </c>
      <c r="F19" s="227"/>
      <c r="G19" s="219"/>
      <c r="H19" s="228"/>
      <c r="I19" s="179"/>
      <c r="J19" s="179"/>
      <c r="K19" s="179"/>
      <c r="L19" s="179"/>
      <c r="M19" s="179"/>
    </row>
    <row r="20" spans="1:13" x14ac:dyDescent="0.2">
      <c r="A20" s="220"/>
      <c r="B20" s="236"/>
      <c r="C20" s="237">
        <v>697200757.25</v>
      </c>
      <c r="D20" s="238"/>
      <c r="E20" s="179"/>
      <c r="F20" s="227"/>
      <c r="G20" s="262"/>
      <c r="H20" s="227"/>
      <c r="I20" s="179"/>
      <c r="J20" s="179"/>
      <c r="K20" s="179"/>
      <c r="L20" s="179"/>
      <c r="M20" s="179"/>
    </row>
    <row r="21" spans="1:13" x14ac:dyDescent="0.2">
      <c r="A21" s="220"/>
      <c r="B21" s="224"/>
      <c r="C21" s="224"/>
      <c r="D21" s="224"/>
      <c r="E21" s="179"/>
      <c r="F21" s="224"/>
      <c r="G21" s="347"/>
      <c r="H21" s="239"/>
      <c r="I21" s="179"/>
      <c r="J21" s="179"/>
      <c r="K21" s="179"/>
      <c r="L21" s="179"/>
      <c r="M21" s="179"/>
    </row>
    <row r="22" spans="1:13" x14ac:dyDescent="0.2">
      <c r="A22" s="240"/>
      <c r="B22" s="104"/>
      <c r="C22" s="241" t="s">
        <v>208</v>
      </c>
      <c r="D22" s="104"/>
      <c r="E22" s="242">
        <v>0</v>
      </c>
      <c r="F22" s="104"/>
      <c r="G22" s="250"/>
      <c r="H22" s="225"/>
      <c r="I22" s="179"/>
      <c r="J22" s="179"/>
      <c r="K22" s="179"/>
      <c r="L22" s="179"/>
      <c r="M22" s="179"/>
    </row>
    <row r="23" spans="1:13" x14ac:dyDescent="0.2">
      <c r="G23" s="179"/>
      <c r="H23" s="179"/>
      <c r="I23" s="179"/>
      <c r="J23" s="179"/>
      <c r="K23" s="179"/>
      <c r="L23" s="179"/>
      <c r="M23" s="179"/>
    </row>
    <row r="24" spans="1:13" x14ac:dyDescent="0.2">
      <c r="A24" s="215" t="s">
        <v>209</v>
      </c>
      <c r="B24" s="216"/>
      <c r="C24" s="243" t="s">
        <v>210</v>
      </c>
      <c r="D24" s="243" t="s">
        <v>173</v>
      </c>
      <c r="E24" s="244" t="s">
        <v>211</v>
      </c>
      <c r="G24" s="179"/>
      <c r="H24" s="179"/>
      <c r="I24" s="179"/>
      <c r="J24" s="179"/>
      <c r="K24" s="179"/>
      <c r="L24" s="179"/>
      <c r="M24" s="179"/>
    </row>
    <row r="25" spans="1:13" x14ac:dyDescent="0.2">
      <c r="A25" s="220"/>
      <c r="B25" s="179"/>
      <c r="C25" s="179"/>
      <c r="D25" s="179"/>
      <c r="E25" s="219"/>
      <c r="G25" s="179"/>
      <c r="H25" s="179"/>
      <c r="I25" s="179"/>
      <c r="J25" s="179"/>
      <c r="K25" s="179"/>
      <c r="L25" s="179"/>
      <c r="M25" s="179"/>
    </row>
    <row r="26" spans="1:13" x14ac:dyDescent="0.2">
      <c r="A26" s="220" t="s">
        <v>212</v>
      </c>
      <c r="B26" s="179"/>
      <c r="C26" s="245">
        <v>0.25</v>
      </c>
      <c r="D26" s="246">
        <v>0.39195828710590225</v>
      </c>
      <c r="E26" s="247" t="s">
        <v>225</v>
      </c>
      <c r="G26" s="179"/>
      <c r="H26" s="179"/>
      <c r="I26" s="179"/>
      <c r="J26" s="179"/>
      <c r="K26" s="179"/>
      <c r="L26" s="179"/>
      <c r="M26" s="179"/>
    </row>
    <row r="27" spans="1:13" x14ac:dyDescent="0.2">
      <c r="A27" s="220"/>
      <c r="B27" s="179"/>
      <c r="C27" s="179"/>
      <c r="D27" s="179"/>
      <c r="E27" s="219"/>
      <c r="G27" s="179"/>
      <c r="H27" s="179"/>
      <c r="I27" s="179"/>
      <c r="J27" s="179"/>
      <c r="K27" s="179"/>
      <c r="L27" s="179"/>
      <c r="M27" s="179"/>
    </row>
    <row r="28" spans="1:13" x14ac:dyDescent="0.2">
      <c r="A28" s="220" t="s">
        <v>158</v>
      </c>
      <c r="B28" s="179"/>
      <c r="C28" s="248">
        <v>586458000</v>
      </c>
      <c r="D28" s="248">
        <v>586458000</v>
      </c>
      <c r="E28" s="247" t="s">
        <v>225</v>
      </c>
      <c r="G28" s="215" t="s">
        <v>98</v>
      </c>
      <c r="H28" s="216"/>
      <c r="I28" s="243"/>
      <c r="J28" s="244"/>
      <c r="K28" s="249"/>
      <c r="L28" s="249"/>
      <c r="M28" s="249"/>
    </row>
    <row r="29" spans="1:13" x14ac:dyDescent="0.2">
      <c r="A29" s="240"/>
      <c r="B29" s="104"/>
      <c r="C29" s="104"/>
      <c r="D29" s="104"/>
      <c r="E29" s="250"/>
      <c r="G29" s="220"/>
      <c r="H29" s="249" t="s">
        <v>213</v>
      </c>
      <c r="I29" s="249" t="s">
        <v>214</v>
      </c>
      <c r="J29" s="251" t="s">
        <v>211</v>
      </c>
      <c r="M29" s="249"/>
    </row>
    <row r="30" spans="1:13" x14ac:dyDescent="0.2">
      <c r="A30" s="179"/>
      <c r="B30" s="179"/>
      <c r="C30" s="246"/>
      <c r="D30" s="246"/>
      <c r="E30" s="232"/>
      <c r="G30" s="220"/>
      <c r="H30" s="249"/>
      <c r="I30" s="249"/>
      <c r="J30" s="251"/>
      <c r="M30" s="249"/>
    </row>
    <row r="31" spans="1:13" x14ac:dyDescent="0.2">
      <c r="A31" s="215" t="s">
        <v>215</v>
      </c>
      <c r="B31" s="216"/>
      <c r="C31" s="216"/>
      <c r="D31" s="216"/>
      <c r="E31" s="217"/>
      <c r="G31" s="220"/>
      <c r="H31" s="179"/>
      <c r="I31" s="179"/>
      <c r="J31" s="219"/>
    </row>
    <row r="32" spans="1:13" x14ac:dyDescent="0.2">
      <c r="A32" s="252"/>
      <c r="B32" s="179"/>
      <c r="C32" s="179"/>
      <c r="D32" s="253"/>
      <c r="E32" s="219"/>
      <c r="G32" s="220" t="s">
        <v>216</v>
      </c>
      <c r="H32" s="254">
        <v>0</v>
      </c>
      <c r="I32" s="254">
        <v>1132500000</v>
      </c>
      <c r="J32" s="255" t="s">
        <v>226</v>
      </c>
      <c r="K32" s="256"/>
      <c r="M32" s="256"/>
    </row>
    <row r="33" spans="1:13" x14ac:dyDescent="0.2">
      <c r="A33" s="252" t="s">
        <v>217</v>
      </c>
      <c r="B33" s="179" t="s">
        <v>218</v>
      </c>
      <c r="C33" s="179"/>
      <c r="D33" s="179"/>
      <c r="E33" s="257">
        <v>0</v>
      </c>
      <c r="G33" s="258"/>
      <c r="H33" s="256"/>
      <c r="I33" s="254"/>
      <c r="J33" s="251"/>
      <c r="K33" s="256"/>
      <c r="M33" s="232"/>
    </row>
    <row r="34" spans="1:13" x14ac:dyDescent="0.2">
      <c r="A34" s="252"/>
      <c r="B34" s="179"/>
      <c r="C34" s="179"/>
      <c r="D34" s="179"/>
      <c r="E34" s="259"/>
      <c r="F34" s="179"/>
      <c r="G34" s="220" t="s">
        <v>219</v>
      </c>
      <c r="H34" s="254">
        <v>0</v>
      </c>
      <c r="I34" s="254">
        <v>750000000</v>
      </c>
      <c r="J34" s="255" t="s">
        <v>226</v>
      </c>
      <c r="K34" s="256"/>
      <c r="M34" s="179"/>
    </row>
    <row r="35" spans="1:13" x14ac:dyDescent="0.2">
      <c r="A35" s="252" t="s">
        <v>220</v>
      </c>
      <c r="B35" s="179" t="s">
        <v>59</v>
      </c>
      <c r="C35" s="179"/>
      <c r="D35" s="179"/>
      <c r="E35" s="257">
        <v>0</v>
      </c>
      <c r="F35" s="254"/>
      <c r="G35" s="220"/>
      <c r="H35" s="179"/>
      <c r="I35" s="254"/>
      <c r="J35" s="219"/>
    </row>
    <row r="36" spans="1:13" x14ac:dyDescent="0.2">
      <c r="A36" s="252"/>
      <c r="B36" s="179"/>
      <c r="C36" s="179"/>
      <c r="D36" s="179"/>
      <c r="E36" s="257"/>
      <c r="F36" s="179"/>
      <c r="G36" s="220" t="s">
        <v>221</v>
      </c>
      <c r="H36" s="254">
        <v>0</v>
      </c>
      <c r="I36" s="254">
        <v>750000000</v>
      </c>
      <c r="J36" s="255" t="s">
        <v>226</v>
      </c>
    </row>
    <row r="37" spans="1:13" x14ac:dyDescent="0.2">
      <c r="A37" s="220"/>
      <c r="B37" s="179"/>
      <c r="C37" s="260" t="s">
        <v>202</v>
      </c>
      <c r="D37" s="260" t="s">
        <v>210</v>
      </c>
      <c r="E37" s="219"/>
      <c r="F37" s="179"/>
      <c r="G37" s="220"/>
      <c r="H37" s="179"/>
      <c r="I37" s="179"/>
      <c r="J37" s="219"/>
      <c r="K37" s="256"/>
      <c r="M37" s="179"/>
    </row>
    <row r="38" spans="1:13" x14ac:dyDescent="0.2">
      <c r="A38" s="252" t="s">
        <v>222</v>
      </c>
      <c r="B38" s="179" t="s">
        <v>229</v>
      </c>
      <c r="C38" s="261">
        <v>485429416.76999998</v>
      </c>
      <c r="D38" s="245">
        <v>0.2</v>
      </c>
      <c r="E38" s="262">
        <v>0</v>
      </c>
      <c r="F38" s="179"/>
      <c r="G38" s="218" t="s">
        <v>223</v>
      </c>
      <c r="H38" s="263"/>
      <c r="I38" s="179"/>
      <c r="J38" s="255" t="s">
        <v>156</v>
      </c>
      <c r="K38" s="179"/>
      <c r="L38" s="179"/>
      <c r="M38" s="179"/>
    </row>
    <row r="39" spans="1:13" x14ac:dyDescent="0.2">
      <c r="A39" s="220"/>
      <c r="B39" s="179"/>
      <c r="C39" s="179"/>
      <c r="D39" s="245"/>
      <c r="E39" s="264"/>
      <c r="F39" s="179"/>
      <c r="G39" s="240"/>
      <c r="H39" s="104"/>
      <c r="I39" s="104"/>
      <c r="J39" s="250"/>
      <c r="K39" s="263"/>
      <c r="L39" s="263"/>
      <c r="M39" s="263"/>
    </row>
    <row r="40" spans="1:13" x14ac:dyDescent="0.2">
      <c r="A40" s="240"/>
      <c r="B40" s="265" t="s">
        <v>224</v>
      </c>
      <c r="C40" s="104"/>
      <c r="D40" s="104"/>
      <c r="E40" s="266">
        <v>0</v>
      </c>
      <c r="F40" s="179"/>
      <c r="G40" s="179"/>
    </row>
    <row r="41" spans="1:13" x14ac:dyDescent="0.2">
      <c r="F41" s="179"/>
      <c r="G41" s="179"/>
    </row>
    <row r="42" spans="1:13" x14ac:dyDescent="0.2">
      <c r="F42" s="179"/>
      <c r="G42" s="179"/>
    </row>
    <row r="43" spans="1:13" x14ac:dyDescent="0.2">
      <c r="F43" s="267"/>
      <c r="G43" s="179"/>
    </row>
    <row r="44" spans="1:13" x14ac:dyDescent="0.2">
      <c r="A44" s="268"/>
      <c r="B44" s="179"/>
      <c r="C44" s="179"/>
      <c r="D44" s="245"/>
      <c r="E44" s="245"/>
      <c r="F44" s="179"/>
      <c r="G44" s="179"/>
    </row>
    <row r="45" spans="1:13" x14ac:dyDescent="0.2">
      <c r="A45" s="268"/>
      <c r="B45" s="179"/>
      <c r="C45" s="179"/>
      <c r="D45" s="245"/>
      <c r="E45" s="245"/>
      <c r="F45" s="179"/>
      <c r="G45" s="179"/>
      <c r="H45" s="267"/>
    </row>
    <row r="46" spans="1:13" x14ac:dyDescent="0.2">
      <c r="A46" s="179"/>
      <c r="B46" s="179"/>
      <c r="C46" s="245"/>
      <c r="D46" s="245"/>
      <c r="E46" s="179"/>
      <c r="F46" s="179"/>
      <c r="G46" s="179"/>
    </row>
    <row r="47" spans="1:13" x14ac:dyDescent="0.2">
      <c r="A47" s="179"/>
      <c r="B47" s="179"/>
      <c r="C47" s="179"/>
      <c r="D47" s="179"/>
      <c r="E47" s="179"/>
      <c r="F47" s="179"/>
      <c r="G47" s="179"/>
    </row>
    <row r="48" spans="1:13" x14ac:dyDescent="0.2">
      <c r="G48" s="179"/>
    </row>
    <row r="49" spans="1:9" x14ac:dyDescent="0.2">
      <c r="A49" s="179"/>
      <c r="B49" s="179"/>
      <c r="C49" s="179"/>
      <c r="D49" s="179"/>
      <c r="E49" s="179"/>
      <c r="F49" s="179"/>
      <c r="G49" s="179"/>
    </row>
    <row r="51" spans="1:9" x14ac:dyDescent="0.2">
      <c r="C51" s="236"/>
      <c r="D51" s="224"/>
      <c r="E51" s="224"/>
      <c r="F51" s="198"/>
      <c r="G51" s="224"/>
      <c r="H51" s="224"/>
      <c r="I51" s="224"/>
    </row>
    <row r="52" spans="1:9" x14ac:dyDescent="0.2">
      <c r="C52" s="269"/>
      <c r="D52" s="223"/>
      <c r="E52" s="223"/>
      <c r="F52" s="223"/>
      <c r="G52" s="223"/>
      <c r="H52" s="223"/>
      <c r="I52" s="223"/>
    </row>
    <row r="53" spans="1:9" x14ac:dyDescent="0.2">
      <c r="C53" s="224"/>
      <c r="D53" s="227"/>
      <c r="E53" s="270"/>
      <c r="F53" s="227"/>
      <c r="G53" s="271"/>
      <c r="H53" s="271"/>
      <c r="I53" s="229"/>
    </row>
    <row r="54" spans="1:9" x14ac:dyDescent="0.2">
      <c r="C54" s="224"/>
      <c r="D54" s="227"/>
      <c r="E54" s="270"/>
      <c r="F54" s="227"/>
      <c r="G54" s="271"/>
      <c r="H54" s="271"/>
      <c r="I54" s="229"/>
    </row>
    <row r="55" spans="1:9" x14ac:dyDescent="0.2">
      <c r="C55" s="224"/>
      <c r="D55" s="224"/>
      <c r="E55" s="224"/>
      <c r="F55" s="224"/>
      <c r="G55" s="224"/>
      <c r="H55" s="224"/>
      <c r="I55" s="224"/>
    </row>
    <row r="56" spans="1:9" x14ac:dyDescent="0.2">
      <c r="C56" s="236"/>
      <c r="D56" s="227"/>
      <c r="E56" s="272"/>
      <c r="F56" s="227"/>
      <c r="G56" s="227"/>
      <c r="H56" s="227"/>
      <c r="I56" s="227"/>
    </row>
    <row r="57" spans="1:9" x14ac:dyDescent="0.2">
      <c r="C57" s="224"/>
      <c r="D57" s="224"/>
      <c r="E57" s="224"/>
      <c r="F57" s="224"/>
      <c r="G57" s="224"/>
      <c r="H57" s="224"/>
      <c r="I57" s="224"/>
    </row>
    <row r="58" spans="1:9" x14ac:dyDescent="0.2">
      <c r="C58" s="236"/>
      <c r="D58" s="224"/>
      <c r="E58" s="224"/>
      <c r="F58" s="227"/>
      <c r="G58" s="224"/>
      <c r="H58" s="224"/>
      <c r="I58" s="224"/>
    </row>
    <row r="59" spans="1:9" x14ac:dyDescent="0.2">
      <c r="C59" s="224"/>
      <c r="D59" s="224"/>
      <c r="E59" s="224"/>
      <c r="F59" s="224"/>
      <c r="G59" s="224"/>
      <c r="H59" s="224"/>
      <c r="I59" s="224"/>
    </row>
    <row r="60" spans="1:9" x14ac:dyDescent="0.2">
      <c r="C60" s="236"/>
      <c r="D60" s="224"/>
      <c r="E60" s="224"/>
      <c r="F60" s="224"/>
      <c r="G60" s="224"/>
      <c r="H60" s="224"/>
      <c r="I60" s="224"/>
    </row>
    <row r="61" spans="1:9" x14ac:dyDescent="0.2">
      <c r="C61" s="269"/>
      <c r="D61" s="223"/>
      <c r="E61" s="223"/>
      <c r="F61" s="223"/>
      <c r="G61" s="224"/>
      <c r="H61" s="224"/>
      <c r="I61" s="224"/>
    </row>
    <row r="62" spans="1:9" x14ac:dyDescent="0.2">
      <c r="C62" s="224"/>
      <c r="D62" s="227"/>
      <c r="E62" s="270"/>
      <c r="F62" s="227"/>
      <c r="G62" s="224"/>
      <c r="H62" s="224"/>
      <c r="I62" s="224"/>
    </row>
    <row r="63" spans="1:9" x14ac:dyDescent="0.2">
      <c r="C63" s="224"/>
      <c r="D63" s="227"/>
      <c r="E63" s="270"/>
      <c r="F63" s="227"/>
      <c r="G63" s="224"/>
      <c r="H63" s="224"/>
      <c r="I63" s="224"/>
    </row>
    <row r="64" spans="1:9" x14ac:dyDescent="0.2">
      <c r="C64" s="224"/>
      <c r="D64" s="224"/>
      <c r="E64" s="224"/>
      <c r="F64" s="224"/>
      <c r="G64" s="224"/>
      <c r="H64" s="224"/>
      <c r="I64" s="224"/>
    </row>
    <row r="65" spans="3:9" x14ac:dyDescent="0.2">
      <c r="C65" s="236"/>
      <c r="D65" s="227"/>
      <c r="E65" s="272"/>
      <c r="F65" s="227"/>
      <c r="G65" s="224"/>
      <c r="H65" s="224"/>
      <c r="I65" s="224"/>
    </row>
    <row r="66" spans="3:9" x14ac:dyDescent="0.2">
      <c r="C66" s="224"/>
      <c r="D66" s="224"/>
      <c r="E66" s="224"/>
      <c r="F66" s="224"/>
      <c r="G66" s="224"/>
      <c r="H66" s="224"/>
      <c r="I66" s="224"/>
    </row>
    <row r="67" spans="3:9" x14ac:dyDescent="0.2">
      <c r="C67" s="236"/>
      <c r="D67" s="236"/>
      <c r="E67" s="236"/>
      <c r="F67" s="225"/>
      <c r="G67" s="236"/>
      <c r="H67" s="236"/>
      <c r="I67" s="236"/>
    </row>
    <row r="68" spans="3:9" x14ac:dyDescent="0.2">
      <c r="C68" s="224"/>
      <c r="D68" s="224"/>
      <c r="E68" s="224"/>
      <c r="F68" s="224"/>
      <c r="G68" s="224"/>
      <c r="H68" s="224"/>
      <c r="I68" s="224"/>
    </row>
    <row r="69" spans="3:9" x14ac:dyDescent="0.2">
      <c r="C69" s="224"/>
      <c r="D69" s="224"/>
      <c r="E69" s="224"/>
      <c r="F69" s="224"/>
      <c r="G69" s="224"/>
      <c r="H69" s="224"/>
      <c r="I69" s="224"/>
    </row>
    <row r="70" spans="3:9" x14ac:dyDescent="0.2">
      <c r="C70" s="179"/>
      <c r="D70" s="179"/>
      <c r="E70" s="179"/>
      <c r="F70" s="179"/>
      <c r="G70" s="179"/>
      <c r="H70" s="179"/>
      <c r="I70" s="179"/>
    </row>
  </sheetData>
  <phoneticPr fontId="16" type="noConversion"/>
  <pageMargins left="0.2" right="0.22" top="0.5" bottom="0.5" header="0.5" footer="0.5"/>
  <pageSetup scale="67" orientation="landscape"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K123"/>
  <sheetViews>
    <sheetView view="pageBreakPreview" topLeftCell="A3" zoomScaleNormal="100" zoomScaleSheetLayoutView="100" workbookViewId="0">
      <selection activeCell="F43" sqref="F43"/>
    </sheetView>
  </sheetViews>
  <sheetFormatPr defaultColWidth="76.7109375" defaultRowHeight="12.75" x14ac:dyDescent="0.2"/>
  <cols>
    <col min="1" max="1" width="3.5703125" style="88" customWidth="1"/>
    <col min="2" max="2" width="31.85546875" style="88" bestFit="1" customWidth="1"/>
    <col min="3" max="3" width="9.7109375" style="88" bestFit="1" customWidth="1"/>
    <col min="4" max="5" width="16.5703125" style="88" bestFit="1" customWidth="1"/>
    <col min="6" max="6" width="15.5703125" style="88" bestFit="1" customWidth="1"/>
    <col min="7" max="7" width="12.140625" style="88" bestFit="1" customWidth="1"/>
    <col min="8" max="8" width="16.5703125" style="88" bestFit="1" customWidth="1"/>
    <col min="9" max="9" width="18.5703125" style="88" bestFit="1" customWidth="1"/>
    <col min="10" max="10" width="9.140625" style="88" customWidth="1"/>
    <col min="11" max="11" width="15" style="284" bestFit="1" customWidth="1"/>
    <col min="12" max="14" width="9.42578125" style="88" customWidth="1"/>
    <col min="15" max="17" width="12.5703125" style="88" customWidth="1"/>
    <col min="18" max="16384" width="76.7109375" style="88"/>
  </cols>
  <sheetData>
    <row r="1" spans="1:11" s="284" customFormat="1" x14ac:dyDescent="0.2">
      <c r="A1" s="273" t="s">
        <v>0</v>
      </c>
      <c r="B1" s="274"/>
      <c r="C1" s="274"/>
      <c r="D1" s="283"/>
      <c r="E1" s="283"/>
      <c r="F1" s="283"/>
      <c r="G1" s="283"/>
      <c r="H1" s="283"/>
      <c r="I1" s="283"/>
      <c r="J1" s="283"/>
    </row>
    <row r="2" spans="1:11" s="284" customFormat="1" ht="13.5" thickBot="1" x14ac:dyDescent="0.25">
      <c r="A2" s="285"/>
      <c r="B2" s="285"/>
      <c r="C2" s="285"/>
    </row>
    <row r="3" spans="1:11" s="284" customFormat="1" ht="26.25" thickBot="1" x14ac:dyDescent="0.25">
      <c r="A3" s="275" t="s">
        <v>42</v>
      </c>
      <c r="B3" s="276"/>
      <c r="C3" s="276"/>
      <c r="D3" s="286" t="s">
        <v>20</v>
      </c>
      <c r="E3" s="286" t="s">
        <v>1</v>
      </c>
      <c r="F3" s="286" t="s">
        <v>5</v>
      </c>
      <c r="G3" s="286" t="s">
        <v>6</v>
      </c>
      <c r="H3" s="282" t="s">
        <v>2</v>
      </c>
      <c r="I3" s="281" t="s">
        <v>19</v>
      </c>
      <c r="J3" s="282" t="s">
        <v>8</v>
      </c>
    </row>
    <row r="4" spans="1:11" s="293" customFormat="1" x14ac:dyDescent="0.2">
      <c r="A4" s="287"/>
      <c r="B4" s="288" t="s">
        <v>31</v>
      </c>
      <c r="C4" s="289"/>
      <c r="D4" s="290" t="e">
        <f>ROUND(#REF!,2)</f>
        <v>#REF!</v>
      </c>
      <c r="E4" s="290"/>
      <c r="F4" s="290"/>
      <c r="G4" s="290"/>
      <c r="H4" s="291"/>
      <c r="I4" s="292"/>
      <c r="J4" s="313"/>
    </row>
    <row r="5" spans="1:11" x14ac:dyDescent="0.2">
      <c r="A5" s="294">
        <f t="shared" ref="A5:A13" si="0">A4+1</f>
        <v>1</v>
      </c>
      <c r="B5" s="295" t="s">
        <v>14</v>
      </c>
      <c r="C5" s="296"/>
      <c r="D5" s="297" t="e">
        <f t="shared" ref="D5:D13" si="1">ROUND(MAX(0,D4-F4),2)</f>
        <v>#REF!</v>
      </c>
      <c r="E5" s="297" t="e">
        <f>#REF!</f>
        <v>#REF!</v>
      </c>
      <c r="F5" s="297" t="e">
        <f t="shared" ref="F5:F13" si="2">ROUND(MAX(0,MIN(E5,D5)),2)</f>
        <v>#REF!</v>
      </c>
      <c r="G5" s="297" t="s">
        <v>7</v>
      </c>
      <c r="H5" s="298" t="e">
        <f t="shared" ref="H5:H13" si="3">ROUND(E5-F5,2)</f>
        <v>#REF!</v>
      </c>
      <c r="I5" s="299"/>
      <c r="J5" s="298"/>
      <c r="K5" s="88"/>
    </row>
    <row r="6" spans="1:11" x14ac:dyDescent="0.2">
      <c r="A6" s="294">
        <f t="shared" si="0"/>
        <v>2</v>
      </c>
      <c r="B6" s="295" t="s">
        <v>80</v>
      </c>
      <c r="C6" s="296"/>
      <c r="D6" s="297" t="e">
        <f t="shared" si="1"/>
        <v>#REF!</v>
      </c>
      <c r="E6" s="297" t="e">
        <f>#REF!</f>
        <v>#REF!</v>
      </c>
      <c r="F6" s="297" t="e">
        <f t="shared" si="2"/>
        <v>#REF!</v>
      </c>
      <c r="G6" s="297" t="s">
        <v>7</v>
      </c>
      <c r="H6" s="298" t="e">
        <f t="shared" si="3"/>
        <v>#REF!</v>
      </c>
      <c r="I6" s="299"/>
      <c r="J6" s="298"/>
      <c r="K6" s="88"/>
    </row>
    <row r="7" spans="1:11" ht="25.5" x14ac:dyDescent="0.2">
      <c r="A7" s="294">
        <f t="shared" si="0"/>
        <v>3</v>
      </c>
      <c r="B7" s="295" t="s">
        <v>9</v>
      </c>
      <c r="C7" s="296"/>
      <c r="D7" s="297" t="e">
        <f t="shared" si="1"/>
        <v>#REF!</v>
      </c>
      <c r="E7" s="297" t="e">
        <f>IF(J7,#REF!,0)</f>
        <v>#REF!</v>
      </c>
      <c r="F7" s="297" t="e">
        <f t="shared" si="2"/>
        <v>#REF!</v>
      </c>
      <c r="G7" s="297" t="s">
        <v>7</v>
      </c>
      <c r="H7" s="298" t="e">
        <f t="shared" si="3"/>
        <v>#REF!</v>
      </c>
      <c r="I7" s="299" t="s">
        <v>16</v>
      </c>
      <c r="J7" s="298" t="e">
        <f>NOT($J$9)</f>
        <v>#REF!</v>
      </c>
      <c r="K7" s="88"/>
    </row>
    <row r="8" spans="1:11" x14ac:dyDescent="0.2">
      <c r="A8" s="294">
        <f t="shared" si="0"/>
        <v>4</v>
      </c>
      <c r="B8" s="295" t="s">
        <v>15</v>
      </c>
      <c r="C8" s="296"/>
      <c r="D8" s="297" t="e">
        <f t="shared" si="1"/>
        <v>#REF!</v>
      </c>
      <c r="E8" s="297" t="e">
        <f>#REF!</f>
        <v>#REF!</v>
      </c>
      <c r="F8" s="297" t="e">
        <f t="shared" si="2"/>
        <v>#REF!</v>
      </c>
      <c r="G8" s="297" t="s">
        <v>21</v>
      </c>
      <c r="H8" s="298" t="e">
        <f t="shared" si="3"/>
        <v>#REF!</v>
      </c>
      <c r="I8" s="299"/>
      <c r="J8" s="298"/>
      <c r="K8" s="88"/>
    </row>
    <row r="9" spans="1:11" x14ac:dyDescent="0.2">
      <c r="A9" s="294">
        <f t="shared" si="0"/>
        <v>5</v>
      </c>
      <c r="B9" s="295" t="s">
        <v>9</v>
      </c>
      <c r="C9" s="296"/>
      <c r="D9" s="297" t="e">
        <f t="shared" si="1"/>
        <v>#REF!</v>
      </c>
      <c r="E9" s="297" t="e">
        <f>IF(J9,#REF!,0)</f>
        <v>#REF!</v>
      </c>
      <c r="F9" s="297" t="e">
        <f t="shared" si="2"/>
        <v>#REF!</v>
      </c>
      <c r="G9" s="297" t="s">
        <v>7</v>
      </c>
      <c r="H9" s="298" t="e">
        <f t="shared" si="3"/>
        <v>#REF!</v>
      </c>
      <c r="I9" s="299" t="s">
        <v>17</v>
      </c>
      <c r="J9" s="298" t="e">
        <f>#REF!</f>
        <v>#REF!</v>
      </c>
      <c r="K9" s="88"/>
    </row>
    <row r="10" spans="1:11" x14ac:dyDescent="0.2">
      <c r="A10" s="294">
        <f t="shared" si="0"/>
        <v>6</v>
      </c>
      <c r="B10" s="295" t="s">
        <v>81</v>
      </c>
      <c r="C10" s="296"/>
      <c r="D10" s="297" t="e">
        <f t="shared" si="1"/>
        <v>#REF!</v>
      </c>
      <c r="E10" s="297" t="e">
        <f>IF(J10,#REF!+#REF!,0)</f>
        <v>#REF!</v>
      </c>
      <c r="F10" s="297" t="e">
        <f t="shared" si="2"/>
        <v>#REF!</v>
      </c>
      <c r="G10" s="297" t="s">
        <v>62</v>
      </c>
      <c r="H10" s="298" t="e">
        <f t="shared" si="3"/>
        <v>#REF!</v>
      </c>
      <c r="I10" s="299" t="s">
        <v>86</v>
      </c>
      <c r="J10" s="298" t="e">
        <f>NOT(J12)</f>
        <v>#REF!</v>
      </c>
      <c r="K10" s="88"/>
    </row>
    <row r="11" spans="1:11" x14ac:dyDescent="0.2">
      <c r="A11" s="294">
        <f t="shared" si="0"/>
        <v>7</v>
      </c>
      <c r="B11" s="295" t="s">
        <v>72</v>
      </c>
      <c r="C11" s="296"/>
      <c r="D11" s="297" t="e">
        <f t="shared" si="1"/>
        <v>#REF!</v>
      </c>
      <c r="E11" s="297" t="e">
        <f>IF(J10,MAX(0,#REF!-#REF!),0)</f>
        <v>#REF!</v>
      </c>
      <c r="F11" s="297" t="e">
        <f t="shared" si="2"/>
        <v>#REF!</v>
      </c>
      <c r="G11" s="297" t="s">
        <v>4</v>
      </c>
      <c r="H11" s="298" t="e">
        <f t="shared" si="3"/>
        <v>#REF!</v>
      </c>
      <c r="I11" s="299" t="s">
        <v>86</v>
      </c>
      <c r="J11" s="298" t="e">
        <f>J10</f>
        <v>#REF!</v>
      </c>
      <c r="K11" s="88"/>
    </row>
    <row r="12" spans="1:11" x14ac:dyDescent="0.2">
      <c r="A12" s="294">
        <f t="shared" si="0"/>
        <v>8</v>
      </c>
      <c r="B12" s="295" t="s">
        <v>18</v>
      </c>
      <c r="C12" s="296"/>
      <c r="D12" s="297" t="e">
        <f t="shared" si="1"/>
        <v>#REF!</v>
      </c>
      <c r="E12" s="297" t="e">
        <f>IF(J12,#REF!,0)</f>
        <v>#REF!</v>
      </c>
      <c r="F12" s="297" t="e">
        <f t="shared" si="2"/>
        <v>#REF!</v>
      </c>
      <c r="G12" s="297" t="s">
        <v>27</v>
      </c>
      <c r="H12" s="298" t="e">
        <f t="shared" si="3"/>
        <v>#REF!</v>
      </c>
      <c r="I12" s="299" t="s">
        <v>46</v>
      </c>
      <c r="J12" s="298" t="e">
        <f>#REF!</f>
        <v>#REF!</v>
      </c>
      <c r="K12" s="88"/>
    </row>
    <row r="13" spans="1:11" x14ac:dyDescent="0.2">
      <c r="A13" s="294">
        <f t="shared" si="0"/>
        <v>9</v>
      </c>
      <c r="B13" s="295" t="s">
        <v>23</v>
      </c>
      <c r="C13" s="296"/>
      <c r="D13" s="297" t="e">
        <f t="shared" si="1"/>
        <v>#REF!</v>
      </c>
      <c r="E13" s="297" t="e">
        <f>#REF!</f>
        <v>#REF!</v>
      </c>
      <c r="F13" s="297" t="e">
        <f t="shared" si="2"/>
        <v>#REF!</v>
      </c>
      <c r="G13" s="297" t="s">
        <v>7</v>
      </c>
      <c r="H13" s="298" t="e">
        <f t="shared" si="3"/>
        <v>#REF!</v>
      </c>
      <c r="I13" s="299"/>
      <c r="J13" s="298"/>
      <c r="K13" s="88"/>
    </row>
    <row r="14" spans="1:11" ht="7.5" customHeight="1" thickBot="1" x14ac:dyDescent="0.25">
      <c r="A14" s="294"/>
      <c r="B14" s="295"/>
      <c r="C14" s="296"/>
      <c r="D14" s="297"/>
      <c r="E14" s="297"/>
      <c r="F14" s="297"/>
      <c r="G14" s="297"/>
      <c r="H14" s="297"/>
      <c r="I14" s="299"/>
      <c r="J14" s="298"/>
      <c r="K14" s="88"/>
    </row>
    <row r="15" spans="1:11" x14ac:dyDescent="0.2">
      <c r="A15" s="300" t="s">
        <v>28</v>
      </c>
      <c r="B15" s="301"/>
      <c r="C15" s="302"/>
      <c r="D15" s="303"/>
      <c r="E15" s="303"/>
      <c r="F15" s="303"/>
      <c r="G15" s="303"/>
      <c r="H15" s="303"/>
      <c r="I15" s="304"/>
      <c r="J15" s="323"/>
      <c r="K15" s="88"/>
    </row>
    <row r="16" spans="1:11" x14ac:dyDescent="0.2">
      <c r="A16" s="305"/>
      <c r="B16" s="545" t="s">
        <v>24</v>
      </c>
      <c r="C16" s="545"/>
      <c r="D16" s="307" t="e">
        <f>D20</f>
        <v>#REF!</v>
      </c>
      <c r="E16" s="307"/>
      <c r="F16" s="307"/>
      <c r="G16" s="307"/>
      <c r="H16" s="307" t="e">
        <f>SUM(H5:H11)</f>
        <v>#REF!</v>
      </c>
      <c r="I16" s="292"/>
      <c r="J16" s="313"/>
      <c r="K16" s="88"/>
    </row>
    <row r="17" spans="1:11" x14ac:dyDescent="0.2">
      <c r="A17" s="305"/>
      <c r="B17" s="545" t="s">
        <v>25</v>
      </c>
      <c r="C17" s="545"/>
      <c r="D17" s="307" t="e">
        <f>$D$16+#REF!+#REF!+#REF!</f>
        <v>#REF!</v>
      </c>
      <c r="E17" s="307"/>
      <c r="F17" s="307"/>
      <c r="G17" s="307"/>
      <c r="H17" s="307" t="e">
        <f>$H$16+#REF!+#REF!+#REF!</f>
        <v>#REF!</v>
      </c>
      <c r="I17" s="292"/>
      <c r="J17" s="313"/>
      <c r="K17" s="88"/>
    </row>
    <row r="18" spans="1:11" ht="15.75" customHeight="1" thickBot="1" x14ac:dyDescent="0.25">
      <c r="A18" s="308"/>
      <c r="B18" s="544" t="s">
        <v>26</v>
      </c>
      <c r="C18" s="544"/>
      <c r="D18" s="309"/>
      <c r="E18" s="309"/>
      <c r="F18" s="309" t="e">
        <f>IF(OR(D17=0,H17=0),0,ROUND((D16/D17-H16/H17)*MIN(D17,H17),2))</f>
        <v>#REF!</v>
      </c>
      <c r="G18" s="310"/>
      <c r="H18" s="309"/>
      <c r="I18" s="311"/>
      <c r="J18" s="324"/>
      <c r="K18" s="88"/>
    </row>
    <row r="19" spans="1:11" ht="7.5" customHeight="1" x14ac:dyDescent="0.2">
      <c r="A19" s="294"/>
      <c r="B19" s="295"/>
      <c r="C19" s="296"/>
      <c r="D19" s="297"/>
      <c r="E19" s="297"/>
      <c r="F19" s="297"/>
      <c r="G19" s="297"/>
      <c r="H19" s="297"/>
      <c r="I19" s="299"/>
      <c r="J19" s="298"/>
      <c r="K19" s="88"/>
    </row>
    <row r="20" spans="1:11" x14ac:dyDescent="0.2">
      <c r="A20" s="294">
        <f>A13+1</f>
        <v>10</v>
      </c>
      <c r="B20" s="295" t="s">
        <v>74</v>
      </c>
      <c r="C20" s="296"/>
      <c r="D20" s="297" t="e">
        <f>ROUND(MAX(0,D13-F13),2)</f>
        <v>#REF!</v>
      </c>
      <c r="E20" s="297" t="e">
        <f>IF(F18&gt;0,F18,0)</f>
        <v>#REF!</v>
      </c>
      <c r="F20" s="297" t="e">
        <f>ROUND(MAX(0,MIN(E20,D20)),2)</f>
        <v>#REF!</v>
      </c>
      <c r="G20" s="297" t="s">
        <v>84</v>
      </c>
      <c r="H20" s="298"/>
      <c r="I20" s="299"/>
      <c r="J20" s="298"/>
      <c r="K20" s="88"/>
    </row>
    <row r="21" spans="1:11" x14ac:dyDescent="0.2">
      <c r="A21" s="294">
        <f>A20+1</f>
        <v>11</v>
      </c>
      <c r="B21" s="295" t="s">
        <v>71</v>
      </c>
      <c r="C21" s="296"/>
      <c r="D21" s="297" t="e">
        <f>ROUND(MAX(0,D20-F20),2)</f>
        <v>#REF!</v>
      </c>
      <c r="E21" s="297" t="e">
        <f>#REF!</f>
        <v>#REF!</v>
      </c>
      <c r="F21" s="297" t="e">
        <f>ROUND(MAX(0,MIN(E21,D21)),2)</f>
        <v>#REF!</v>
      </c>
      <c r="G21" s="297" t="s">
        <v>85</v>
      </c>
      <c r="H21" s="298" t="e">
        <f>ROUND(E21-F21,2)</f>
        <v>#REF!</v>
      </c>
      <c r="I21" s="299"/>
      <c r="J21" s="298"/>
      <c r="K21" s="88"/>
    </row>
    <row r="22" spans="1:11" x14ac:dyDescent="0.2">
      <c r="A22" s="294">
        <f>A21+1</f>
        <v>12</v>
      </c>
      <c r="B22" s="295" t="s">
        <v>29</v>
      </c>
      <c r="C22" s="296"/>
      <c r="D22" s="297" t="e">
        <f>ROUND(MAX(0,D21-F21),2)</f>
        <v>#REF!</v>
      </c>
      <c r="E22" s="297" t="e">
        <f>#REF!</f>
        <v>#REF!</v>
      </c>
      <c r="F22" s="297" t="e">
        <f>ROUND(MAX(0,MIN(E22,D22)),2)</f>
        <v>#REF!</v>
      </c>
      <c r="G22" s="297" t="s">
        <v>83</v>
      </c>
      <c r="H22" s="298" t="e">
        <f>ROUND(E22-F22,2)</f>
        <v>#REF!</v>
      </c>
      <c r="I22" s="299"/>
      <c r="J22" s="298"/>
      <c r="K22" s="88"/>
    </row>
    <row r="23" spans="1:11" x14ac:dyDescent="0.2">
      <c r="A23" s="294">
        <f>A22+1</f>
        <v>13</v>
      </c>
      <c r="B23" s="295" t="s">
        <v>30</v>
      </c>
      <c r="C23" s="296"/>
      <c r="D23" s="297" t="e">
        <f>ROUND(MAX(0,D22-F22),2)</f>
        <v>#REF!</v>
      </c>
      <c r="E23" s="297" t="e">
        <f>D23</f>
        <v>#REF!</v>
      </c>
      <c r="F23" s="297" t="e">
        <f>ROUND(MAX(0,MIN(E23,D23)),2)</f>
        <v>#REF!</v>
      </c>
      <c r="G23" s="297" t="s">
        <v>55</v>
      </c>
      <c r="H23" s="297"/>
      <c r="I23" s="299"/>
      <c r="J23" s="298"/>
      <c r="K23" s="88"/>
    </row>
    <row r="24" spans="1:11" s="293" customFormat="1" x14ac:dyDescent="0.2">
      <c r="A24" s="305"/>
      <c r="B24" s="306" t="s">
        <v>32</v>
      </c>
      <c r="C24" s="312"/>
      <c r="D24" s="307" t="e">
        <f>ROUND(MAX(0,D23-F23),2)</f>
        <v>#REF!</v>
      </c>
      <c r="E24" s="307"/>
      <c r="F24" s="307"/>
      <c r="G24" s="307"/>
      <c r="H24" s="313"/>
      <c r="I24" s="299"/>
      <c r="J24" s="298"/>
    </row>
    <row r="25" spans="1:11" ht="7.5" customHeight="1" thickBot="1" x14ac:dyDescent="0.25">
      <c r="A25" s="314"/>
      <c r="B25" s="315"/>
      <c r="C25" s="316"/>
      <c r="D25" s="317"/>
      <c r="E25" s="317"/>
      <c r="F25" s="317"/>
      <c r="G25" s="317"/>
      <c r="H25" s="318"/>
      <c r="I25" s="319"/>
      <c r="J25" s="318"/>
      <c r="K25" s="88"/>
    </row>
    <row r="26" spans="1:11" ht="5.0999999999999996" customHeight="1" thickBot="1" x14ac:dyDescent="0.25">
      <c r="A26" s="320"/>
      <c r="B26" s="321"/>
      <c r="C26" s="320"/>
      <c r="D26" s="320"/>
      <c r="E26" s="320"/>
      <c r="F26" s="320"/>
      <c r="G26" s="320"/>
      <c r="H26" s="320"/>
      <c r="I26" s="320"/>
      <c r="J26" s="320"/>
      <c r="K26" s="88"/>
    </row>
    <row r="27" spans="1:11" s="284" customFormat="1" ht="13.5" thickBot="1" x14ac:dyDescent="0.25">
      <c r="A27" s="275" t="s">
        <v>38</v>
      </c>
      <c r="B27" s="277"/>
      <c r="C27" s="276"/>
      <c r="D27" s="286" t="s">
        <v>36</v>
      </c>
      <c r="E27" s="286" t="s">
        <v>1</v>
      </c>
      <c r="F27" s="286" t="s">
        <v>5</v>
      </c>
      <c r="G27" s="286" t="s">
        <v>6</v>
      </c>
      <c r="H27" s="282" t="s">
        <v>2</v>
      </c>
      <c r="I27" s="281" t="s">
        <v>19</v>
      </c>
      <c r="J27" s="282" t="s">
        <v>8</v>
      </c>
    </row>
    <row r="28" spans="1:11" s="293" customFormat="1" x14ac:dyDescent="0.2">
      <c r="A28" s="305"/>
      <c r="B28" s="306" t="s">
        <v>33</v>
      </c>
      <c r="C28" s="312"/>
      <c r="D28" s="307" t="e">
        <f>IF(F18&lt;0,-F18,0)</f>
        <v>#REF!</v>
      </c>
      <c r="E28" s="307"/>
      <c r="F28" s="307"/>
      <c r="G28" s="307"/>
      <c r="H28" s="313"/>
      <c r="I28" s="292"/>
      <c r="J28" s="313"/>
    </row>
    <row r="29" spans="1:11" x14ac:dyDescent="0.2">
      <c r="A29" s="294">
        <f>A5</f>
        <v>1</v>
      </c>
      <c r="B29" s="295" t="s">
        <v>14</v>
      </c>
      <c r="C29" s="296"/>
      <c r="D29" s="297" t="e">
        <f t="shared" ref="D29:D36" si="4">ROUND(MAX(0,D28-F28),2)</f>
        <v>#REF!</v>
      </c>
      <c r="E29" s="297" t="e">
        <f t="shared" ref="E29:E35" si="5">H5</f>
        <v>#REF!</v>
      </c>
      <c r="F29" s="297" t="e">
        <f t="shared" ref="F29:F35" si="6">ROUND(MAX(0,MIN(E29,D29)),2)</f>
        <v>#REF!</v>
      </c>
      <c r="G29" s="297" t="s">
        <v>7</v>
      </c>
      <c r="H29" s="298" t="e">
        <f t="shared" ref="H29:H35" si="7">ROUND(E29-F29,2)</f>
        <v>#REF!</v>
      </c>
      <c r="I29" s="299"/>
      <c r="J29" s="298"/>
      <c r="K29" s="88"/>
    </row>
    <row r="30" spans="1:11" x14ac:dyDescent="0.2">
      <c r="A30" s="294">
        <f t="shared" ref="A30:A35" si="8">A29+1</f>
        <v>2</v>
      </c>
      <c r="B30" s="295" t="str">
        <f>B6</f>
        <v>Nonrecoverable Advances Reimb.</v>
      </c>
      <c r="C30" s="296"/>
      <c r="D30" s="297" t="e">
        <f t="shared" si="4"/>
        <v>#REF!</v>
      </c>
      <c r="E30" s="297" t="e">
        <f t="shared" si="5"/>
        <v>#REF!</v>
      </c>
      <c r="F30" s="297" t="e">
        <f t="shared" si="6"/>
        <v>#REF!</v>
      </c>
      <c r="G30" s="297" t="s">
        <v>7</v>
      </c>
      <c r="H30" s="298" t="e">
        <f t="shared" si="7"/>
        <v>#REF!</v>
      </c>
      <c r="I30" s="299"/>
      <c r="J30" s="298"/>
      <c r="K30" s="88"/>
    </row>
    <row r="31" spans="1:11" x14ac:dyDescent="0.2">
      <c r="A31" s="294">
        <f t="shared" si="8"/>
        <v>3</v>
      </c>
      <c r="B31" s="295" t="s">
        <v>9</v>
      </c>
      <c r="C31" s="296"/>
      <c r="D31" s="297" t="e">
        <f t="shared" si="4"/>
        <v>#REF!</v>
      </c>
      <c r="E31" s="297" t="e">
        <f t="shared" si="5"/>
        <v>#REF!</v>
      </c>
      <c r="F31" s="297" t="e">
        <f t="shared" si="6"/>
        <v>#REF!</v>
      </c>
      <c r="G31" s="297" t="s">
        <v>7</v>
      </c>
      <c r="H31" s="298" t="e">
        <f t="shared" si="7"/>
        <v>#REF!</v>
      </c>
      <c r="I31" s="299"/>
      <c r="J31" s="298"/>
      <c r="K31" s="88"/>
    </row>
    <row r="32" spans="1:11" x14ac:dyDescent="0.2">
      <c r="A32" s="294">
        <f t="shared" si="8"/>
        <v>4</v>
      </c>
      <c r="B32" s="295" t="s">
        <v>15</v>
      </c>
      <c r="C32" s="296"/>
      <c r="D32" s="297" t="e">
        <f t="shared" si="4"/>
        <v>#REF!</v>
      </c>
      <c r="E32" s="297" t="e">
        <f t="shared" si="5"/>
        <v>#REF!</v>
      </c>
      <c r="F32" s="297" t="e">
        <f t="shared" si="6"/>
        <v>#REF!</v>
      </c>
      <c r="G32" s="297" t="s">
        <v>21</v>
      </c>
      <c r="H32" s="298" t="e">
        <f t="shared" si="7"/>
        <v>#REF!</v>
      </c>
      <c r="I32" s="299"/>
      <c r="J32" s="298"/>
      <c r="K32" s="88"/>
    </row>
    <row r="33" spans="1:11" x14ac:dyDescent="0.2">
      <c r="A33" s="294">
        <f t="shared" si="8"/>
        <v>5</v>
      </c>
      <c r="B33" s="295" t="s">
        <v>9</v>
      </c>
      <c r="C33" s="296"/>
      <c r="D33" s="297" t="e">
        <f t="shared" si="4"/>
        <v>#REF!</v>
      </c>
      <c r="E33" s="297" t="e">
        <f t="shared" si="5"/>
        <v>#REF!</v>
      </c>
      <c r="F33" s="297" t="e">
        <f t="shared" si="6"/>
        <v>#REF!</v>
      </c>
      <c r="G33" s="297" t="s">
        <v>7</v>
      </c>
      <c r="H33" s="298" t="e">
        <f t="shared" si="7"/>
        <v>#REF!</v>
      </c>
      <c r="I33" s="299"/>
      <c r="J33" s="298"/>
      <c r="K33" s="88"/>
    </row>
    <row r="34" spans="1:11" x14ac:dyDescent="0.2">
      <c r="A34" s="294">
        <f t="shared" si="8"/>
        <v>6</v>
      </c>
      <c r="B34" s="295" t="str">
        <f>B10</f>
        <v>Reimburse of defaulted and NLA deficit</v>
      </c>
      <c r="C34" s="296"/>
      <c r="D34" s="297" t="e">
        <f t="shared" si="4"/>
        <v>#REF!</v>
      </c>
      <c r="E34" s="297" t="e">
        <f t="shared" si="5"/>
        <v>#REF!</v>
      </c>
      <c r="F34" s="297" t="e">
        <f t="shared" si="6"/>
        <v>#REF!</v>
      </c>
      <c r="G34" s="297" t="s">
        <v>62</v>
      </c>
      <c r="H34" s="298" t="e">
        <f t="shared" si="7"/>
        <v>#REF!</v>
      </c>
      <c r="I34" s="299"/>
      <c r="J34" s="298"/>
      <c r="K34" s="88"/>
    </row>
    <row r="35" spans="1:11" x14ac:dyDescent="0.2">
      <c r="A35" s="294">
        <f t="shared" si="8"/>
        <v>7</v>
      </c>
      <c r="B35" s="295" t="str">
        <f>B11</f>
        <v>Deposit into the Reserve</v>
      </c>
      <c r="C35" s="296"/>
      <c r="D35" s="297" t="e">
        <f t="shared" si="4"/>
        <v>#REF!</v>
      </c>
      <c r="E35" s="297" t="e">
        <f t="shared" si="5"/>
        <v>#REF!</v>
      </c>
      <c r="F35" s="297" t="e">
        <f t="shared" si="6"/>
        <v>#REF!</v>
      </c>
      <c r="G35" s="297" t="s">
        <v>4</v>
      </c>
      <c r="H35" s="298" t="e">
        <f t="shared" si="7"/>
        <v>#REF!</v>
      </c>
      <c r="I35" s="299"/>
      <c r="J35" s="298"/>
      <c r="K35" s="88"/>
    </row>
    <row r="36" spans="1:11" s="293" customFormat="1" x14ac:dyDescent="0.2">
      <c r="A36" s="305"/>
      <c r="B36" s="306" t="s">
        <v>34</v>
      </c>
      <c r="C36" s="312"/>
      <c r="D36" s="307" t="e">
        <f t="shared" si="4"/>
        <v>#REF!</v>
      </c>
      <c r="E36" s="307"/>
      <c r="F36" s="307"/>
      <c r="G36" s="307"/>
      <c r="H36" s="313"/>
      <c r="I36" s="299"/>
      <c r="J36" s="298"/>
    </row>
    <row r="37" spans="1:11" ht="7.5" customHeight="1" thickBot="1" x14ac:dyDescent="0.25">
      <c r="A37" s="314"/>
      <c r="B37" s="315"/>
      <c r="C37" s="316"/>
      <c r="D37" s="317"/>
      <c r="E37" s="317"/>
      <c r="F37" s="317"/>
      <c r="G37" s="317"/>
      <c r="H37" s="318"/>
      <c r="I37" s="319"/>
      <c r="J37" s="318"/>
      <c r="K37" s="88"/>
    </row>
    <row r="38" spans="1:11" ht="5.0999999999999996" customHeight="1" thickBot="1" x14ac:dyDescent="0.25">
      <c r="A38" s="320"/>
      <c r="B38" s="321"/>
      <c r="C38" s="320"/>
      <c r="D38" s="320"/>
      <c r="E38" s="320"/>
      <c r="F38" s="320"/>
      <c r="G38" s="320"/>
      <c r="H38" s="320"/>
      <c r="I38" s="320"/>
      <c r="J38" s="320"/>
      <c r="K38" s="88"/>
    </row>
    <row r="39" spans="1:11" s="284" customFormat="1" ht="26.65" customHeight="1" thickBot="1" x14ac:dyDescent="0.25">
      <c r="A39" s="275" t="s">
        <v>39</v>
      </c>
      <c r="B39" s="277"/>
      <c r="C39" s="276"/>
      <c r="D39" s="286" t="s">
        <v>4</v>
      </c>
      <c r="E39" s="286" t="s">
        <v>1</v>
      </c>
      <c r="F39" s="286" t="s">
        <v>5</v>
      </c>
      <c r="G39" s="286" t="s">
        <v>6</v>
      </c>
      <c r="H39" s="282" t="s">
        <v>2</v>
      </c>
      <c r="I39" s="281" t="s">
        <v>19</v>
      </c>
      <c r="J39" s="282" t="s">
        <v>8</v>
      </c>
    </row>
    <row r="40" spans="1:11" s="293" customFormat="1" x14ac:dyDescent="0.2">
      <c r="A40" s="305"/>
      <c r="B40" s="306" t="s">
        <v>35</v>
      </c>
      <c r="C40" s="312"/>
      <c r="D40" s="307" t="e">
        <f>#REF!</f>
        <v>#REF!</v>
      </c>
      <c r="E40" s="307"/>
      <c r="F40" s="307"/>
      <c r="G40" s="307"/>
      <c r="H40" s="313"/>
      <c r="I40" s="292"/>
      <c r="J40" s="313"/>
    </row>
    <row r="41" spans="1:11" x14ac:dyDescent="0.2">
      <c r="A41" s="294">
        <f>A31</f>
        <v>3</v>
      </c>
      <c r="B41" s="295" t="s">
        <v>9</v>
      </c>
      <c r="C41" s="296"/>
      <c r="D41" s="297" t="e">
        <f>ROUND(MAX(0,D40-F40),2)</f>
        <v>#REF!</v>
      </c>
      <c r="E41" s="297" t="e">
        <f>H31</f>
        <v>#REF!</v>
      </c>
      <c r="F41" s="297" t="e">
        <f>ROUND(MAX(0,MIN(E41,D41)),2)</f>
        <v>#REF!</v>
      </c>
      <c r="G41" s="297" t="s">
        <v>7</v>
      </c>
      <c r="H41" s="298" t="e">
        <f>ROUND(E41-F41,2)</f>
        <v>#REF!</v>
      </c>
      <c r="I41" s="299"/>
      <c r="J41" s="298"/>
      <c r="K41" s="88"/>
    </row>
    <row r="42" spans="1:11" x14ac:dyDescent="0.2">
      <c r="A42" s="294">
        <f>A41+1</f>
        <v>4</v>
      </c>
      <c r="B42" s="295" t="s">
        <v>15</v>
      </c>
      <c r="C42" s="296"/>
      <c r="D42" s="297" t="e">
        <f>ROUND(MAX(0,D41-F41),2)</f>
        <v>#REF!</v>
      </c>
      <c r="E42" s="297" t="e">
        <f>H32</f>
        <v>#REF!</v>
      </c>
      <c r="F42" s="297" t="e">
        <f>ROUND(MAX(0,MIN(E42,D42)),2)</f>
        <v>#REF!</v>
      </c>
      <c r="G42" s="297" t="s">
        <v>21</v>
      </c>
      <c r="H42" s="298" t="e">
        <f>ROUND(E42-F42,2)</f>
        <v>#REF!</v>
      </c>
      <c r="I42" s="299"/>
      <c r="J42" s="298"/>
      <c r="K42" s="88"/>
    </row>
    <row r="43" spans="1:11" x14ac:dyDescent="0.2">
      <c r="A43" s="294">
        <f>A42+1</f>
        <v>5</v>
      </c>
      <c r="B43" s="295" t="s">
        <v>9</v>
      </c>
      <c r="C43" s="296"/>
      <c r="D43" s="297" t="e">
        <f>ROUND(MAX(0,D42-F42),2)</f>
        <v>#REF!</v>
      </c>
      <c r="E43" s="297" t="e">
        <f>H33</f>
        <v>#REF!</v>
      </c>
      <c r="F43" s="297" t="e">
        <f>ROUND(MAX(0,MIN(E43,D43)),2)</f>
        <v>#REF!</v>
      </c>
      <c r="G43" s="297" t="s">
        <v>7</v>
      </c>
      <c r="H43" s="298" t="e">
        <f>ROUND(E43-F43,2)</f>
        <v>#REF!</v>
      </c>
      <c r="I43" s="299"/>
      <c r="J43" s="298"/>
      <c r="K43" s="88"/>
    </row>
    <row r="44" spans="1:11" x14ac:dyDescent="0.2">
      <c r="A44" s="294">
        <f>A43+1</f>
        <v>6</v>
      </c>
      <c r="B44" s="295" t="str">
        <f>B10</f>
        <v>Reimburse of defaulted and NLA deficit</v>
      </c>
      <c r="C44" s="296"/>
      <c r="D44" s="297" t="e">
        <f>ROUND(MAX(0,D43-F43),2)</f>
        <v>#REF!</v>
      </c>
      <c r="E44" s="297" t="e">
        <f>H34</f>
        <v>#REF!</v>
      </c>
      <c r="F44" s="297" t="e">
        <f>ROUND(MAX(0,MIN(E44,D44)),2)</f>
        <v>#REF!</v>
      </c>
      <c r="G44" s="297" t="s">
        <v>62</v>
      </c>
      <c r="H44" s="298" t="e">
        <f>ROUND(E44-F44,2)</f>
        <v>#REF!</v>
      </c>
      <c r="I44" s="299"/>
      <c r="J44" s="298"/>
      <c r="K44" s="88"/>
    </row>
    <row r="45" spans="1:11" s="293" customFormat="1" x14ac:dyDescent="0.2">
      <c r="A45" s="305"/>
      <c r="B45" s="306" t="s">
        <v>37</v>
      </c>
      <c r="C45" s="312"/>
      <c r="D45" s="307" t="e">
        <f>ROUND(MAX(0,D44-F44),2)</f>
        <v>#REF!</v>
      </c>
      <c r="E45" s="307"/>
      <c r="F45" s="307"/>
      <c r="G45" s="307"/>
      <c r="H45" s="313"/>
      <c r="I45" s="299"/>
      <c r="J45" s="298"/>
    </row>
    <row r="46" spans="1:11" ht="7.5" customHeight="1" thickBot="1" x14ac:dyDescent="0.25">
      <c r="A46" s="314"/>
      <c r="B46" s="315"/>
      <c r="C46" s="316"/>
      <c r="D46" s="317"/>
      <c r="E46" s="317"/>
      <c r="F46" s="317"/>
      <c r="G46" s="317"/>
      <c r="H46" s="318"/>
      <c r="I46" s="319"/>
      <c r="J46" s="318"/>
      <c r="K46" s="88"/>
    </row>
    <row r="47" spans="1:11" ht="5.0999999999999996" customHeight="1" thickBot="1" x14ac:dyDescent="0.25">
      <c r="A47" s="320"/>
      <c r="B47" s="321"/>
      <c r="C47" s="320"/>
      <c r="D47" s="320"/>
      <c r="E47" s="320"/>
      <c r="F47" s="320"/>
      <c r="G47" s="320"/>
      <c r="H47" s="320"/>
      <c r="I47" s="320"/>
      <c r="J47" s="320"/>
      <c r="K47" s="88"/>
    </row>
    <row r="48" spans="1:11" s="284" customFormat="1" ht="26.65" customHeight="1" thickBot="1" x14ac:dyDescent="0.25">
      <c r="A48" s="275" t="s">
        <v>43</v>
      </c>
      <c r="B48" s="277"/>
      <c r="C48" s="276"/>
      <c r="D48" s="286" t="s">
        <v>40</v>
      </c>
      <c r="E48" s="286" t="s">
        <v>1</v>
      </c>
      <c r="F48" s="286" t="s">
        <v>5</v>
      </c>
      <c r="G48" s="286" t="s">
        <v>6</v>
      </c>
      <c r="H48" s="282" t="s">
        <v>2</v>
      </c>
      <c r="I48" s="281" t="s">
        <v>19</v>
      </c>
      <c r="J48" s="282" t="s">
        <v>8</v>
      </c>
    </row>
    <row r="49" spans="1:11" s="293" customFormat="1" x14ac:dyDescent="0.2">
      <c r="A49" s="305"/>
      <c r="B49" s="306" t="s">
        <v>48</v>
      </c>
      <c r="C49" s="312"/>
      <c r="D49" s="307" t="e">
        <f>ROUND(#REF!,2)</f>
        <v>#REF!</v>
      </c>
      <c r="E49" s="307"/>
      <c r="F49" s="307"/>
      <c r="G49" s="307"/>
      <c r="H49" s="313"/>
      <c r="I49" s="292"/>
      <c r="J49" s="313"/>
    </row>
    <row r="50" spans="1:11" x14ac:dyDescent="0.2">
      <c r="A50" s="305"/>
      <c r="B50" s="306" t="s">
        <v>41</v>
      </c>
      <c r="C50" s="312"/>
      <c r="D50" s="307" t="e">
        <f>#REF!</f>
        <v>#REF!</v>
      </c>
      <c r="E50" s="322"/>
      <c r="F50" s="307"/>
      <c r="G50" s="307"/>
      <c r="H50" s="307" t="e">
        <f>SUM(H39:H45)</f>
        <v>#REF!</v>
      </c>
      <c r="I50" s="292"/>
      <c r="J50" s="313"/>
      <c r="K50" s="88"/>
    </row>
    <row r="51" spans="1:11" x14ac:dyDescent="0.2">
      <c r="A51" s="294">
        <f>A42</f>
        <v>4</v>
      </c>
      <c r="B51" s="295" t="s">
        <v>15</v>
      </c>
      <c r="C51" s="296"/>
      <c r="D51" s="297" t="e">
        <f>ROUND(MAX(0,MIN(D49,D50)),2)</f>
        <v>#REF!</v>
      </c>
      <c r="E51" s="297" t="e">
        <f>H42</f>
        <v>#REF!</v>
      </c>
      <c r="F51" s="297" t="e">
        <f>ROUND(MAX(0,MIN(E51,D51)),2)</f>
        <v>#REF!</v>
      </c>
      <c r="G51" s="297" t="s">
        <v>21</v>
      </c>
      <c r="H51" s="298" t="e">
        <f>ROUND(E51-F51,2)</f>
        <v>#REF!</v>
      </c>
      <c r="I51" s="299"/>
      <c r="J51" s="298"/>
      <c r="K51" s="88"/>
    </row>
    <row r="52" spans="1:11" s="293" customFormat="1" x14ac:dyDescent="0.2">
      <c r="A52" s="305"/>
      <c r="B52" s="306" t="s">
        <v>49</v>
      </c>
      <c r="C52" s="312"/>
      <c r="D52" s="307" t="e">
        <f>ROUND(MAX(0,D49-F51),2)</f>
        <v>#REF!</v>
      </c>
      <c r="E52" s="307"/>
      <c r="F52" s="307"/>
      <c r="G52" s="307"/>
      <c r="H52" s="313"/>
      <c r="I52" s="299"/>
      <c r="J52" s="298"/>
    </row>
    <row r="53" spans="1:11" ht="7.5" customHeight="1" thickBot="1" x14ac:dyDescent="0.25">
      <c r="A53" s="314"/>
      <c r="B53" s="315"/>
      <c r="C53" s="316"/>
      <c r="D53" s="317"/>
      <c r="E53" s="317"/>
      <c r="F53" s="317"/>
      <c r="G53" s="317"/>
      <c r="H53" s="318"/>
      <c r="I53" s="319"/>
      <c r="J53" s="318"/>
      <c r="K53" s="88"/>
    </row>
    <row r="54" spans="1:11" ht="20.100000000000001" customHeight="1" thickBot="1" x14ac:dyDescent="0.25">
      <c r="B54" s="89"/>
      <c r="C54" s="89"/>
      <c r="K54" s="88"/>
    </row>
    <row r="55" spans="1:11" s="284" customFormat="1" ht="26.25" thickBot="1" x14ac:dyDescent="0.25">
      <c r="A55" s="275" t="s">
        <v>44</v>
      </c>
      <c r="B55" s="276"/>
      <c r="C55" s="276" t="s">
        <v>65</v>
      </c>
      <c r="D55" s="286" t="s">
        <v>61</v>
      </c>
      <c r="E55" s="286" t="s">
        <v>1</v>
      </c>
      <c r="F55" s="286" t="s">
        <v>5</v>
      </c>
      <c r="G55" s="286" t="s">
        <v>6</v>
      </c>
      <c r="H55" s="282" t="s">
        <v>2</v>
      </c>
      <c r="I55" s="281" t="s">
        <v>19</v>
      </c>
      <c r="J55" s="282" t="s">
        <v>8</v>
      </c>
      <c r="K55" s="282" t="s">
        <v>3</v>
      </c>
    </row>
    <row r="56" spans="1:11" s="293" customFormat="1" ht="25.5" x14ac:dyDescent="0.2">
      <c r="A56" s="305"/>
      <c r="B56" s="312" t="s">
        <v>48</v>
      </c>
      <c r="C56" s="312"/>
      <c r="D56" s="307"/>
      <c r="E56" s="307"/>
      <c r="F56" s="307"/>
      <c r="G56" s="307"/>
      <c r="H56" s="307"/>
      <c r="I56" s="292"/>
      <c r="J56" s="313"/>
      <c r="K56" s="313" t="e">
        <f>D52</f>
        <v>#REF!</v>
      </c>
    </row>
    <row r="57" spans="1:11" s="293" customFormat="1" x14ac:dyDescent="0.2">
      <c r="A57" s="305"/>
      <c r="B57" s="312" t="s">
        <v>53</v>
      </c>
      <c r="C57" s="312"/>
      <c r="D57" s="307"/>
      <c r="E57" s="307"/>
      <c r="F57" s="307"/>
      <c r="G57" s="307"/>
      <c r="H57" s="313"/>
      <c r="I57" s="292"/>
      <c r="J57" s="313"/>
      <c r="K57" s="313" t="e">
        <f>#REF!</f>
        <v>#REF!</v>
      </c>
    </row>
    <row r="58" spans="1:11" x14ac:dyDescent="0.2">
      <c r="A58" s="305"/>
      <c r="B58" s="312" t="s">
        <v>64</v>
      </c>
      <c r="C58" s="312"/>
      <c r="D58" s="307"/>
      <c r="E58" s="307"/>
      <c r="F58" s="307"/>
      <c r="G58" s="297"/>
      <c r="H58" s="307"/>
      <c r="I58" s="292" t="s">
        <v>46</v>
      </c>
      <c r="J58" s="313" t="e">
        <f>#REF!</f>
        <v>#REF!</v>
      </c>
      <c r="K58" s="313" t="e">
        <f>D45</f>
        <v>#REF!</v>
      </c>
    </row>
    <row r="59" spans="1:11" x14ac:dyDescent="0.2">
      <c r="A59" s="305"/>
      <c r="B59" s="312" t="s">
        <v>57</v>
      </c>
      <c r="C59" s="312"/>
      <c r="D59" s="307" t="e">
        <f>SUM(K56:K58)</f>
        <v>#REF!</v>
      </c>
      <c r="E59" s="307" t="e">
        <f>#REF!-SUMIF($G$3:$G58,"Notes Prin",$F$3:$F58)</f>
        <v>#REF!</v>
      </c>
      <c r="F59" s="307" t="e">
        <f>MIN(D59,E64)</f>
        <v>#REF!</v>
      </c>
      <c r="G59" s="307"/>
      <c r="H59" s="307" t="e">
        <f>ROUND(E59-F59,2)</f>
        <v>#REF!</v>
      </c>
      <c r="I59" s="292" t="s">
        <v>75</v>
      </c>
      <c r="J59" s="313" t="e">
        <f>ROUND(H59,2)&lt;0.005</f>
        <v>#REF!</v>
      </c>
      <c r="K59" s="313"/>
    </row>
    <row r="60" spans="1:11" ht="25.5" x14ac:dyDescent="0.2">
      <c r="A60" s="294"/>
      <c r="B60" s="296" t="s">
        <v>67</v>
      </c>
      <c r="C60" s="296" t="s">
        <v>76</v>
      </c>
      <c r="D60" s="297" t="e">
        <f>K57</f>
        <v>#REF!</v>
      </c>
      <c r="E60" s="297"/>
      <c r="F60" s="297" t="e">
        <f>IF(J58,K57,0)</f>
        <v>#REF!</v>
      </c>
      <c r="G60" s="297"/>
      <c r="H60" s="298"/>
      <c r="I60" s="299" t="s">
        <v>68</v>
      </c>
      <c r="J60" s="298" t="e">
        <f>OR(J58,J59)</f>
        <v>#REF!</v>
      </c>
      <c r="K60" s="298" t="e">
        <f>D60-F60</f>
        <v>#REF!</v>
      </c>
    </row>
    <row r="61" spans="1:11" ht="25.5" x14ac:dyDescent="0.2">
      <c r="A61" s="294"/>
      <c r="B61" s="296" t="s">
        <v>67</v>
      </c>
      <c r="C61" s="296" t="s">
        <v>63</v>
      </c>
      <c r="D61" s="297" t="e">
        <f>K58</f>
        <v>#REF!</v>
      </c>
      <c r="E61" s="297"/>
      <c r="F61" s="297" t="e">
        <f>IF(J61,K58,0)</f>
        <v>#REF!</v>
      </c>
      <c r="G61" s="297"/>
      <c r="H61" s="298"/>
      <c r="I61" s="299" t="s">
        <v>68</v>
      </c>
      <c r="J61" s="298" t="e">
        <f>J60</f>
        <v>#REF!</v>
      </c>
      <c r="K61" s="298" t="e">
        <f>D61-F61</f>
        <v>#REF!</v>
      </c>
    </row>
    <row r="62" spans="1:11" x14ac:dyDescent="0.2">
      <c r="A62" s="294"/>
      <c r="B62" s="296" t="s">
        <v>67</v>
      </c>
      <c r="C62" s="296" t="s">
        <v>77</v>
      </c>
      <c r="D62" s="297" t="e">
        <f>K56</f>
        <v>#REF!</v>
      </c>
      <c r="E62" s="297"/>
      <c r="F62" s="297" t="e">
        <f>-F60-F61</f>
        <v>#REF!</v>
      </c>
      <c r="G62" s="297"/>
      <c r="H62" s="298"/>
      <c r="I62" s="299"/>
      <c r="J62" s="298"/>
      <c r="K62" s="298" t="e">
        <f>D62-F62</f>
        <v>#REF!</v>
      </c>
    </row>
    <row r="63" spans="1:11" ht="38.25" x14ac:dyDescent="0.2">
      <c r="A63" s="294">
        <f>A56+1</f>
        <v>1</v>
      </c>
      <c r="B63" s="295" t="s">
        <v>73</v>
      </c>
      <c r="C63" s="296"/>
      <c r="D63" s="297" t="e">
        <f>K62</f>
        <v>#REF!</v>
      </c>
      <c r="E63" s="297" t="e">
        <f>IF($J$64,-#REF!,IF(J63,#REF!,0))</f>
        <v>#REF!</v>
      </c>
      <c r="F63" s="297" t="e">
        <f>IF($J$64,E63,ROUND(MAX(0,MIN(E63,D63)),2))</f>
        <v>#REF!</v>
      </c>
      <c r="G63" s="297" t="s">
        <v>47</v>
      </c>
      <c r="H63" s="298" t="e">
        <f>ROUND(E63-F63,2)</f>
        <v>#REF!</v>
      </c>
      <c r="I63" s="299" t="s">
        <v>45</v>
      </c>
      <c r="J63" s="298" t="e">
        <f>#REF!</f>
        <v>#REF!</v>
      </c>
      <c r="K63" s="298" t="e">
        <f>D63-F63</f>
        <v>#REF!</v>
      </c>
    </row>
    <row r="64" spans="1:11" x14ac:dyDescent="0.2">
      <c r="A64" s="294">
        <f>A63+1</f>
        <v>2</v>
      </c>
      <c r="B64" s="296" t="s">
        <v>50</v>
      </c>
      <c r="C64" s="296"/>
      <c r="D64" s="297" t="e">
        <f>K63</f>
        <v>#REF!</v>
      </c>
      <c r="E64" s="297" t="e">
        <f>IF(J64,#REF!-SUMIF(G$3:G63,G64,F$3:F63),0)</f>
        <v>#REF!</v>
      </c>
      <c r="F64" s="297" t="e">
        <f>ROUND(MAX(0,MIN(E64,D64)),2)</f>
        <v>#REF!</v>
      </c>
      <c r="G64" s="297" t="s">
        <v>27</v>
      </c>
      <c r="H64" s="298" t="e">
        <f>ROUND(E64-F64,2)</f>
        <v>#REF!</v>
      </c>
      <c r="I64" s="299" t="s">
        <v>54</v>
      </c>
      <c r="J64" s="298" t="e">
        <f>#REF!</f>
        <v>#REF!</v>
      </c>
      <c r="K64" s="298" t="e">
        <f>D64-F64</f>
        <v>#REF!</v>
      </c>
    </row>
    <row r="65" spans="1:11" ht="7.5" customHeight="1" thickBot="1" x14ac:dyDescent="0.25">
      <c r="A65" s="294"/>
      <c r="B65" s="296"/>
      <c r="C65" s="296"/>
      <c r="D65" s="297"/>
      <c r="E65" s="297"/>
      <c r="F65" s="297"/>
      <c r="G65" s="297"/>
      <c r="H65" s="298"/>
      <c r="I65" s="299"/>
      <c r="J65" s="298"/>
      <c r="K65" s="298"/>
    </row>
    <row r="66" spans="1:11" x14ac:dyDescent="0.2">
      <c r="A66" s="300" t="s">
        <v>51</v>
      </c>
      <c r="B66" s="302"/>
      <c r="C66" s="302"/>
      <c r="D66" s="303"/>
      <c r="E66" s="303"/>
      <c r="F66" s="303"/>
      <c r="G66" s="303"/>
      <c r="H66" s="303"/>
      <c r="I66" s="304"/>
      <c r="J66" s="323"/>
      <c r="K66" s="323"/>
    </row>
    <row r="67" spans="1:11" x14ac:dyDescent="0.2">
      <c r="A67" s="305"/>
      <c r="B67" s="545" t="s">
        <v>24</v>
      </c>
      <c r="C67" s="545"/>
      <c r="D67" s="307" t="e">
        <f>K64</f>
        <v>#REF!</v>
      </c>
      <c r="E67" s="307"/>
      <c r="F67" s="307"/>
      <c r="G67" s="307"/>
      <c r="H67" s="307" t="e">
        <f>SUM(H63:H64)</f>
        <v>#REF!</v>
      </c>
      <c r="I67" s="292"/>
      <c r="J67" s="313"/>
      <c r="K67" s="313"/>
    </row>
    <row r="68" spans="1:11" x14ac:dyDescent="0.2">
      <c r="A68" s="305"/>
      <c r="B68" s="545" t="s">
        <v>25</v>
      </c>
      <c r="C68" s="545"/>
      <c r="D68" s="307" t="e">
        <f>#REF!</f>
        <v>#REF!</v>
      </c>
      <c r="E68" s="307"/>
      <c r="F68" s="307"/>
      <c r="G68" s="307"/>
      <c r="H68" s="307" t="e">
        <f>#REF!</f>
        <v>#REF!</v>
      </c>
      <c r="I68" s="292"/>
      <c r="J68" s="313"/>
      <c r="K68" s="313"/>
    </row>
    <row r="69" spans="1:11" ht="15.75" customHeight="1" thickBot="1" x14ac:dyDescent="0.25">
      <c r="A69" s="308"/>
      <c r="B69" s="544" t="s">
        <v>26</v>
      </c>
      <c r="C69" s="544"/>
      <c r="D69" s="309"/>
      <c r="E69" s="309"/>
      <c r="F69" s="309" t="e">
        <f>IF(OR(D68=0,H68=0),0,ROUND((D67/D68-H67/H68)*MIN(D68,H68),2))</f>
        <v>#REF!</v>
      </c>
      <c r="G69" s="310"/>
      <c r="H69" s="309"/>
      <c r="I69" s="311"/>
      <c r="J69" s="324"/>
      <c r="K69" s="324"/>
    </row>
    <row r="70" spans="1:11" ht="7.5" customHeight="1" x14ac:dyDescent="0.2">
      <c r="A70" s="294"/>
      <c r="B70" s="296"/>
      <c r="C70" s="296"/>
      <c r="D70" s="297"/>
      <c r="E70" s="297"/>
      <c r="F70" s="297"/>
      <c r="G70" s="297"/>
      <c r="H70" s="297"/>
      <c r="I70" s="299"/>
      <c r="J70" s="298"/>
      <c r="K70" s="298"/>
    </row>
    <row r="71" spans="1:11" ht="25.5" x14ac:dyDescent="0.2">
      <c r="A71" s="294">
        <f>A64+1</f>
        <v>3</v>
      </c>
      <c r="B71" s="296" t="s">
        <v>66</v>
      </c>
      <c r="C71" s="296" t="s">
        <v>77</v>
      </c>
      <c r="D71" s="297" t="e">
        <f>K64</f>
        <v>#REF!</v>
      </c>
      <c r="E71" s="297" t="e">
        <f>IF(F69&gt;0,F69,0)</f>
        <v>#REF!</v>
      </c>
      <c r="F71" s="297" t="e">
        <f>ROUND(MAX(0,MIN(E71,D71)),2)</f>
        <v>#REF!</v>
      </c>
      <c r="G71" s="297" t="s">
        <v>82</v>
      </c>
      <c r="H71" s="298"/>
      <c r="I71" s="299"/>
      <c r="J71" s="298"/>
      <c r="K71" s="298" t="e">
        <f>D71-F71</f>
        <v>#REF!</v>
      </c>
    </row>
    <row r="72" spans="1:11" x14ac:dyDescent="0.2">
      <c r="A72" s="294"/>
      <c r="B72" s="296"/>
      <c r="C72" s="296"/>
      <c r="D72" s="297"/>
      <c r="E72" s="297"/>
      <c r="F72" s="297"/>
      <c r="G72" s="297"/>
      <c r="H72" s="298">
        <f t="shared" ref="H72:H77" si="9">ROUND(E72-F72,2)</f>
        <v>0</v>
      </c>
      <c r="I72" s="299"/>
      <c r="J72" s="298"/>
      <c r="K72" s="298"/>
    </row>
    <row r="73" spans="1:11" ht="25.5" x14ac:dyDescent="0.2">
      <c r="A73" s="294">
        <f>A57+1</f>
        <v>1</v>
      </c>
      <c r="B73" s="296" t="s">
        <v>50</v>
      </c>
      <c r="C73" s="296" t="s">
        <v>79</v>
      </c>
      <c r="D73" s="297" t="e">
        <f>MAX(0,-F69)</f>
        <v>#REF!</v>
      </c>
      <c r="E73" s="297" t="e">
        <f>H64</f>
        <v>#REF!</v>
      </c>
      <c r="F73" s="297" t="e">
        <f>ROUND(MAX(0,MIN(E73,D73)),2)</f>
        <v>#REF!</v>
      </c>
      <c r="G73" s="297" t="s">
        <v>27</v>
      </c>
      <c r="H73" s="298" t="e">
        <f t="shared" si="9"/>
        <v>#REF!</v>
      </c>
      <c r="I73" s="299"/>
      <c r="J73" s="298"/>
      <c r="K73" s="298" t="e">
        <f>D73-F73</f>
        <v>#REF!</v>
      </c>
    </row>
    <row r="74" spans="1:11" ht="25.5" x14ac:dyDescent="0.2">
      <c r="A74" s="294">
        <f>A58+1</f>
        <v>1</v>
      </c>
      <c r="B74" s="296" t="s">
        <v>50</v>
      </c>
      <c r="C74" s="296" t="s">
        <v>76</v>
      </c>
      <c r="D74" s="297" t="e">
        <f>K60</f>
        <v>#REF!</v>
      </c>
      <c r="E74" s="297" t="e">
        <f>H73</f>
        <v>#REF!</v>
      </c>
      <c r="F74" s="297" t="e">
        <f>ROUND(MAX(0,MIN(E74,D74)),2)</f>
        <v>#REF!</v>
      </c>
      <c r="G74" s="297" t="s">
        <v>27</v>
      </c>
      <c r="H74" s="298" t="e">
        <f t="shared" si="9"/>
        <v>#REF!</v>
      </c>
      <c r="I74" s="299"/>
      <c r="J74" s="298"/>
      <c r="K74" s="298" t="e">
        <f>D74-F74</f>
        <v>#REF!</v>
      </c>
    </row>
    <row r="75" spans="1:11" x14ac:dyDescent="0.2">
      <c r="A75" s="294">
        <f>A59+1</f>
        <v>1</v>
      </c>
      <c r="B75" s="296" t="s">
        <v>50</v>
      </c>
      <c r="C75" s="296" t="s">
        <v>63</v>
      </c>
      <c r="D75" s="297" t="e">
        <f>K61</f>
        <v>#REF!</v>
      </c>
      <c r="E75" s="297" t="e">
        <f>H74</f>
        <v>#REF!</v>
      </c>
      <c r="F75" s="297" t="e">
        <f>ROUND(MAX(0,MIN(E75,D75)),2)</f>
        <v>#REF!</v>
      </c>
      <c r="G75" s="297" t="s">
        <v>27</v>
      </c>
      <c r="H75" s="298" t="e">
        <f t="shared" si="9"/>
        <v>#REF!</v>
      </c>
      <c r="I75" s="299"/>
      <c r="J75" s="298"/>
      <c r="K75" s="298" t="e">
        <f>D75-F75</f>
        <v>#REF!</v>
      </c>
    </row>
    <row r="76" spans="1:11" x14ac:dyDescent="0.2">
      <c r="A76" s="294"/>
      <c r="B76" s="296"/>
      <c r="C76" s="296"/>
      <c r="D76" s="297"/>
      <c r="E76" s="297"/>
      <c r="F76" s="297"/>
      <c r="G76" s="297"/>
      <c r="H76" s="298">
        <f t="shared" si="9"/>
        <v>0</v>
      </c>
      <c r="I76" s="299"/>
      <c r="J76" s="298"/>
      <c r="K76" s="298"/>
    </row>
    <row r="77" spans="1:11" x14ac:dyDescent="0.2">
      <c r="A77" s="305"/>
      <c r="B77" s="312" t="s">
        <v>57</v>
      </c>
      <c r="C77" s="312"/>
      <c r="D77" s="307"/>
      <c r="E77" s="307" t="e">
        <f>#REF!</f>
        <v>#REF!</v>
      </c>
      <c r="F77" s="307" t="e">
        <f>SUMIF($G$3:$G71,$G$64,$F$3:$F71)</f>
        <v>#REF!</v>
      </c>
      <c r="G77" s="307"/>
      <c r="H77" s="307" t="e">
        <f t="shared" si="9"/>
        <v>#REF!</v>
      </c>
      <c r="I77" s="292"/>
      <c r="J77" s="313"/>
      <c r="K77" s="313"/>
    </row>
    <row r="78" spans="1:11" x14ac:dyDescent="0.2">
      <c r="A78" s="294">
        <f>A71+1</f>
        <v>4</v>
      </c>
      <c r="B78" s="296" t="s">
        <v>52</v>
      </c>
      <c r="C78" s="296" t="s">
        <v>77</v>
      </c>
      <c r="D78" s="297" t="e">
        <f>K71</f>
        <v>#REF!</v>
      </c>
      <c r="E78" s="297"/>
      <c r="F78" s="297" t="e">
        <f>IF(J78,ROUND(D78,2),0)</f>
        <v>#REF!</v>
      </c>
      <c r="G78" s="297" t="s">
        <v>22</v>
      </c>
      <c r="H78" s="298"/>
      <c r="I78" s="299" t="s">
        <v>57</v>
      </c>
      <c r="J78" s="298" t="e">
        <f>ROUND(H77,2)&gt;0.005</f>
        <v>#REF!</v>
      </c>
      <c r="K78" s="298" t="e">
        <f t="shared" ref="K78:K83" si="10">D78-F78</f>
        <v>#REF!</v>
      </c>
    </row>
    <row r="79" spans="1:11" x14ac:dyDescent="0.2">
      <c r="A79" s="294">
        <f>A78+1</f>
        <v>5</v>
      </c>
      <c r="B79" s="296" t="s">
        <v>29</v>
      </c>
      <c r="C79" s="296" t="s">
        <v>77</v>
      </c>
      <c r="D79" s="297" t="e">
        <f>K78</f>
        <v>#REF!</v>
      </c>
      <c r="E79" s="297" t="e">
        <f>H22</f>
        <v>#REF!</v>
      </c>
      <c r="F79" s="297" t="e">
        <f>ROUND(MAX(0,MIN(E79,D79)),2)</f>
        <v>#REF!</v>
      </c>
      <c r="G79" s="297" t="s">
        <v>83</v>
      </c>
      <c r="H79" s="298" t="e">
        <f>ROUND(E79-F79,2)</f>
        <v>#REF!</v>
      </c>
      <c r="I79" s="299"/>
      <c r="J79" s="298"/>
      <c r="K79" s="298" t="e">
        <f t="shared" si="10"/>
        <v>#REF!</v>
      </c>
    </row>
    <row r="80" spans="1:11" x14ac:dyDescent="0.2">
      <c r="A80" s="294">
        <f>A79+1</f>
        <v>6</v>
      </c>
      <c r="B80" s="296" t="s">
        <v>30</v>
      </c>
      <c r="C80" s="296" t="s">
        <v>77</v>
      </c>
      <c r="D80" s="297" t="e">
        <f>K79</f>
        <v>#REF!</v>
      </c>
      <c r="E80" s="297" t="e">
        <f>D80</f>
        <v>#REF!</v>
      </c>
      <c r="F80" s="297" t="e">
        <f>ROUND(MAX(0,MIN(E80,D80)),2)</f>
        <v>#REF!</v>
      </c>
      <c r="G80" s="297" t="s">
        <v>56</v>
      </c>
      <c r="H80" s="297"/>
      <c r="I80" s="299"/>
      <c r="J80" s="298"/>
      <c r="K80" s="298" t="e">
        <f t="shared" si="10"/>
        <v>#REF!</v>
      </c>
    </row>
    <row r="81" spans="1:11" x14ac:dyDescent="0.2">
      <c r="A81" s="294"/>
      <c r="B81" s="296" t="s">
        <v>70</v>
      </c>
      <c r="C81" s="296" t="s">
        <v>63</v>
      </c>
      <c r="D81" s="297" t="e">
        <f>K75</f>
        <v>#REF!</v>
      </c>
      <c r="E81" s="297"/>
      <c r="F81" s="297" t="e">
        <f>MAX(0,K75-#REF!)</f>
        <v>#REF!</v>
      </c>
      <c r="G81" s="297"/>
      <c r="H81" s="298"/>
      <c r="I81" s="299"/>
      <c r="J81" s="298"/>
      <c r="K81" s="298" t="e">
        <f t="shared" si="10"/>
        <v>#REF!</v>
      </c>
    </row>
    <row r="82" spans="1:11" x14ac:dyDescent="0.2">
      <c r="A82" s="294">
        <f>A79</f>
        <v>5</v>
      </c>
      <c r="B82" s="296" t="s">
        <v>29</v>
      </c>
      <c r="C82" s="296" t="s">
        <v>78</v>
      </c>
      <c r="D82" s="297" t="e">
        <f>F81</f>
        <v>#REF!</v>
      </c>
      <c r="E82" s="297" t="e">
        <f>H79</f>
        <v>#REF!</v>
      </c>
      <c r="F82" s="297" t="e">
        <f>ROUND(MAX(0,MIN(E82,D82)),2)</f>
        <v>#REF!</v>
      </c>
      <c r="G82" s="297" t="s">
        <v>83</v>
      </c>
      <c r="H82" s="298" t="e">
        <f>ROUND(E82-F82,2)</f>
        <v>#REF!</v>
      </c>
      <c r="I82" s="299"/>
      <c r="J82" s="298"/>
      <c r="K82" s="298" t="e">
        <f t="shared" si="10"/>
        <v>#REF!</v>
      </c>
    </row>
    <row r="83" spans="1:11" x14ac:dyDescent="0.2">
      <c r="A83" s="294">
        <f>A80</f>
        <v>6</v>
      </c>
      <c r="B83" s="296" t="s">
        <v>30</v>
      </c>
      <c r="C83" s="296" t="s">
        <v>78</v>
      </c>
      <c r="D83" s="297" t="e">
        <f>K82</f>
        <v>#REF!</v>
      </c>
      <c r="E83" s="297" t="e">
        <f>D83</f>
        <v>#REF!</v>
      </c>
      <c r="F83" s="297" t="e">
        <f>ROUND(MAX(0,MIN(E83,D83)),2)</f>
        <v>#REF!</v>
      </c>
      <c r="G83" s="297" t="s">
        <v>55</v>
      </c>
      <c r="H83" s="297"/>
      <c r="I83" s="299"/>
      <c r="J83" s="298"/>
      <c r="K83" s="298" t="e">
        <f t="shared" si="10"/>
        <v>#REF!</v>
      </c>
    </row>
    <row r="84" spans="1:11" ht="7.5" customHeight="1" thickBot="1" x14ac:dyDescent="0.25">
      <c r="A84" s="314"/>
      <c r="B84" s="316"/>
      <c r="C84" s="316"/>
      <c r="D84" s="317"/>
      <c r="E84" s="317"/>
      <c r="F84" s="317"/>
      <c r="G84" s="317"/>
      <c r="H84" s="317"/>
      <c r="I84" s="319"/>
      <c r="J84" s="318"/>
      <c r="K84" s="318"/>
    </row>
    <row r="86" spans="1:11" x14ac:dyDescent="0.2">
      <c r="F86" s="325" t="e">
        <f t="shared" ref="F86:F98" si="11">SUMIF(G$3:G$84,G86,F$3:F$84)</f>
        <v>#REF!</v>
      </c>
      <c r="G86" s="326" t="s">
        <v>27</v>
      </c>
      <c r="I86" s="280"/>
    </row>
    <row r="87" spans="1:11" x14ac:dyDescent="0.2">
      <c r="F87" s="325" t="e">
        <f t="shared" si="11"/>
        <v>#REF!</v>
      </c>
      <c r="G87" s="326" t="s">
        <v>21</v>
      </c>
      <c r="I87" s="280"/>
    </row>
    <row r="88" spans="1:11" x14ac:dyDescent="0.2">
      <c r="F88" s="325" t="e">
        <f t="shared" si="11"/>
        <v>#REF!</v>
      </c>
      <c r="G88" s="326" t="s">
        <v>83</v>
      </c>
      <c r="I88" s="280"/>
    </row>
    <row r="89" spans="1:11" x14ac:dyDescent="0.2">
      <c r="F89" s="325" t="e">
        <f t="shared" si="11"/>
        <v>#REF!</v>
      </c>
      <c r="G89" s="326" t="s">
        <v>62</v>
      </c>
      <c r="I89" s="280"/>
    </row>
    <row r="90" spans="1:11" x14ac:dyDescent="0.2">
      <c r="F90" s="325" t="e">
        <f t="shared" si="11"/>
        <v>#REF!</v>
      </c>
      <c r="G90" s="326" t="s">
        <v>55</v>
      </c>
      <c r="I90" s="280"/>
    </row>
    <row r="91" spans="1:11" x14ac:dyDescent="0.2">
      <c r="F91" s="325" t="e">
        <f t="shared" si="11"/>
        <v>#REF!</v>
      </c>
      <c r="G91" s="326" t="s">
        <v>56</v>
      </c>
      <c r="I91" s="280"/>
    </row>
    <row r="92" spans="1:11" x14ac:dyDescent="0.2">
      <c r="F92" s="325" t="e">
        <f t="shared" si="11"/>
        <v>#REF!</v>
      </c>
      <c r="G92" s="326" t="s">
        <v>84</v>
      </c>
      <c r="H92" s="88" t="e">
        <f>IF(ISERROR(VLOOKUP("BALANCE_NOTES_2015A2",#REF!,3,FALSE)),VLOOKUP("BALANCE_NOTES_2015A2",#REF!,3,FALSE),VLOOKUP("BALANCE_NOTES_2015A2",#REF!,3,FALSE))</f>
        <v>#REF!</v>
      </c>
      <c r="I92" s="280"/>
    </row>
    <row r="93" spans="1:11" x14ac:dyDescent="0.2">
      <c r="F93" s="325" t="e">
        <f t="shared" si="11"/>
        <v>#REF!</v>
      </c>
      <c r="G93" s="326" t="s">
        <v>82</v>
      </c>
      <c r="I93" s="280"/>
    </row>
    <row r="94" spans="1:11" x14ac:dyDescent="0.2">
      <c r="F94" s="325" t="e">
        <f t="shared" si="11"/>
        <v>#REF!</v>
      </c>
      <c r="G94" s="326" t="s">
        <v>7</v>
      </c>
      <c r="H94" s="279" t="e">
        <f>SUM(H5:H7)</f>
        <v>#REF!</v>
      </c>
      <c r="I94" s="280"/>
    </row>
    <row r="95" spans="1:11" x14ac:dyDescent="0.2">
      <c r="F95" s="325" t="e">
        <f t="shared" si="11"/>
        <v>#REF!</v>
      </c>
      <c r="G95" s="326" t="s">
        <v>85</v>
      </c>
      <c r="I95" s="280"/>
    </row>
    <row r="96" spans="1:11" x14ac:dyDescent="0.2">
      <c r="F96" s="325" t="e">
        <f t="shared" si="11"/>
        <v>#REF!</v>
      </c>
      <c r="G96" s="326" t="s">
        <v>4</v>
      </c>
      <c r="I96" s="280"/>
    </row>
    <row r="97" spans="6:9" ht="25.5" x14ac:dyDescent="0.2">
      <c r="F97" s="325" t="e">
        <f t="shared" si="11"/>
        <v>#REF!</v>
      </c>
      <c r="G97" s="326" t="s">
        <v>47</v>
      </c>
      <c r="I97" s="280"/>
    </row>
    <row r="98" spans="6:9" ht="13.5" thickBot="1" x14ac:dyDescent="0.25">
      <c r="F98" s="327" t="e">
        <f t="shared" si="11"/>
        <v>#REF!</v>
      </c>
      <c r="G98" s="328" t="s">
        <v>22</v>
      </c>
      <c r="I98" s="336"/>
    </row>
    <row r="99" spans="6:9" ht="13.5" thickBot="1" x14ac:dyDescent="0.25">
      <c r="F99" s="329" t="e">
        <f>SUMIF(G$3:G$84,"",F$3:F$84)</f>
        <v>#REF!</v>
      </c>
      <c r="G99" s="330" t="s">
        <v>69</v>
      </c>
      <c r="I99" s="280"/>
    </row>
    <row r="100" spans="6:9" x14ac:dyDescent="0.2">
      <c r="F100" s="331" t="e">
        <f>SUM(F86:F99)</f>
        <v>#REF!</v>
      </c>
      <c r="G100" s="326" t="s">
        <v>11</v>
      </c>
    </row>
    <row r="101" spans="6:9" ht="13.5" thickBot="1" x14ac:dyDescent="0.25">
      <c r="F101" s="332" t="e">
        <f>SUM(F3:F85)</f>
        <v>#REF!</v>
      </c>
      <c r="G101" s="328" t="s">
        <v>12</v>
      </c>
    </row>
    <row r="102" spans="6:9" x14ac:dyDescent="0.2">
      <c r="F102" s="278" t="e">
        <f>ROUND(F100-F101,2)</f>
        <v>#REF!</v>
      </c>
      <c r="G102" s="326" t="s">
        <v>13</v>
      </c>
    </row>
    <row r="118" spans="1:3" x14ac:dyDescent="0.2">
      <c r="A118" s="333"/>
      <c r="B118" s="333"/>
      <c r="C118" s="333"/>
    </row>
    <row r="121" spans="1:3" x14ac:dyDescent="0.2">
      <c r="A121" s="333"/>
      <c r="B121" s="333"/>
      <c r="C121" s="333"/>
    </row>
    <row r="123" spans="1:3" x14ac:dyDescent="0.2">
      <c r="A123" s="333"/>
      <c r="B123" s="333"/>
      <c r="C123" s="333"/>
    </row>
  </sheetData>
  <mergeCells count="6">
    <mergeCell ref="B69:C69"/>
    <mergeCell ref="B16:C16"/>
    <mergeCell ref="B17:C17"/>
    <mergeCell ref="B18:C18"/>
    <mergeCell ref="B67:C67"/>
    <mergeCell ref="B68:C68"/>
  </mergeCells>
  <phoneticPr fontId="0" type="noConversion"/>
  <printOptions horizontalCentered="1"/>
  <pageMargins left="0.25" right="0.25" top="0.25" bottom="0.25" header="0.25" footer="0.25"/>
  <pageSetup scale="88" fitToHeight="2" orientation="landscape" r:id="rId1"/>
  <headerFooter alignWithMargins="0">
    <oddFooter>&amp;A</oddFooter>
  </headerFooter>
  <rowBreaks count="1" manualBreakCount="1">
    <brk id="53"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workbookViewId="0">
      <selection activeCell="C14" sqref="C14"/>
    </sheetView>
  </sheetViews>
  <sheetFormatPr defaultColWidth="19.85546875" defaultRowHeight="12.75" x14ac:dyDescent="0.2"/>
  <cols>
    <col min="1" max="16384" width="19.85546875" style="405"/>
  </cols>
  <sheetData>
    <row r="1" spans="1:15" x14ac:dyDescent="0.2">
      <c r="A1" s="459" t="s">
        <v>87</v>
      </c>
      <c r="B1" s="442"/>
      <c r="C1" s="442"/>
      <c r="D1" s="442"/>
      <c r="I1" s="442"/>
      <c r="J1" s="442"/>
      <c r="K1" s="442"/>
    </row>
    <row r="2" spans="1:15" ht="12.4" customHeight="1" x14ac:dyDescent="0.2">
      <c r="A2" s="442"/>
      <c r="B2" s="442"/>
      <c r="C2" s="442"/>
      <c r="D2" s="442"/>
      <c r="G2" s="488"/>
      <c r="H2" s="488"/>
      <c r="I2" s="489"/>
      <c r="J2" s="489"/>
      <c r="K2" s="489"/>
      <c r="L2" s="488"/>
      <c r="M2" s="488"/>
    </row>
    <row r="3" spans="1:15" ht="12.4" customHeight="1" x14ac:dyDescent="0.2">
      <c r="A3" s="458" t="s">
        <v>149</v>
      </c>
      <c r="B3" s="457" t="s">
        <v>89</v>
      </c>
      <c r="C3" s="457" t="s">
        <v>90</v>
      </c>
      <c r="D3" s="456" t="s">
        <v>91</v>
      </c>
      <c r="G3" s="488"/>
      <c r="H3" s="488"/>
      <c r="I3" s="490"/>
      <c r="J3" s="490"/>
      <c r="K3" s="490"/>
      <c r="L3" s="488"/>
      <c r="M3" s="488"/>
    </row>
    <row r="4" spans="1:15" ht="12.4" customHeight="1" x14ac:dyDescent="0.2">
      <c r="A4" s="491" t="s">
        <v>92</v>
      </c>
      <c r="B4" s="492">
        <v>43070</v>
      </c>
      <c r="C4" s="492">
        <v>43084</v>
      </c>
      <c r="D4" s="493">
        <v>43116</v>
      </c>
      <c r="G4" s="488"/>
      <c r="H4" s="488"/>
      <c r="I4" s="494"/>
      <c r="J4" s="494"/>
      <c r="K4" s="494"/>
      <c r="L4" s="488"/>
      <c r="M4" s="488"/>
    </row>
    <row r="5" spans="1:15" ht="12.4" customHeight="1" x14ac:dyDescent="0.2">
      <c r="A5" s="495" t="s">
        <v>93</v>
      </c>
      <c r="B5" s="494">
        <v>43100</v>
      </c>
      <c r="C5" s="494">
        <v>43116</v>
      </c>
      <c r="D5" s="447"/>
      <c r="G5" s="488"/>
      <c r="H5" s="488"/>
      <c r="I5" s="494"/>
      <c r="J5" s="494"/>
      <c r="K5" s="494"/>
      <c r="L5" s="488"/>
      <c r="M5" s="488"/>
    </row>
    <row r="6" spans="1:15" ht="12.4" customHeight="1" x14ac:dyDescent="0.2">
      <c r="A6" s="446" t="s">
        <v>94</v>
      </c>
      <c r="B6" s="444"/>
      <c r="C6" s="444"/>
      <c r="D6" s="443"/>
      <c r="G6" s="488"/>
      <c r="H6" s="488"/>
      <c r="I6" s="488"/>
      <c r="J6" s="489"/>
      <c r="K6" s="489"/>
      <c r="L6" s="488"/>
      <c r="M6" s="488"/>
    </row>
    <row r="7" spans="1:15" x14ac:dyDescent="0.2">
      <c r="G7" s="488"/>
      <c r="H7" s="488"/>
      <c r="I7" s="488"/>
      <c r="J7" s="488"/>
      <c r="K7" s="488"/>
      <c r="L7" s="488"/>
      <c r="M7" s="488"/>
    </row>
    <row r="8" spans="1:15" x14ac:dyDescent="0.2">
      <c r="A8" s="496" t="s">
        <v>200</v>
      </c>
      <c r="B8" s="497"/>
      <c r="C8" s="497"/>
      <c r="D8" s="497"/>
      <c r="E8" s="497"/>
      <c r="F8" s="497"/>
      <c r="G8" s="498"/>
      <c r="H8" s="488"/>
      <c r="I8" s="488"/>
      <c r="J8" s="488"/>
      <c r="K8" s="488"/>
      <c r="L8" s="488"/>
      <c r="M8" s="488"/>
    </row>
    <row r="9" spans="1:15" x14ac:dyDescent="0.2">
      <c r="A9" s="496"/>
      <c r="B9" s="497"/>
      <c r="C9" s="497"/>
      <c r="D9" s="497"/>
      <c r="E9" s="497"/>
      <c r="F9" s="497"/>
      <c r="G9" s="498"/>
      <c r="H9" s="488"/>
      <c r="I9" s="488"/>
      <c r="J9" s="488"/>
      <c r="K9" s="488"/>
      <c r="L9" s="488"/>
      <c r="M9" s="488"/>
    </row>
    <row r="10" spans="1:15" ht="25.5" x14ac:dyDescent="0.2">
      <c r="A10" s="499"/>
      <c r="B10" s="221" t="s">
        <v>201</v>
      </c>
      <c r="C10" s="222" t="s">
        <v>202</v>
      </c>
      <c r="D10" s="222" t="s">
        <v>210</v>
      </c>
      <c r="E10" s="222" t="s">
        <v>230</v>
      </c>
      <c r="F10" s="223"/>
      <c r="G10" s="500"/>
      <c r="H10" s="223"/>
      <c r="I10" s="488"/>
      <c r="J10" s="488"/>
      <c r="K10" s="488"/>
      <c r="L10" s="488"/>
      <c r="M10" s="488"/>
    </row>
    <row r="11" spans="1:15" x14ac:dyDescent="0.2">
      <c r="A11" s="499"/>
      <c r="B11" s="224" t="s">
        <v>203</v>
      </c>
      <c r="C11" s="225">
        <v>186695642.47</v>
      </c>
      <c r="D11" s="226">
        <v>0.1</v>
      </c>
      <c r="E11" s="227">
        <v>0</v>
      </c>
      <c r="F11" s="227"/>
      <c r="G11" s="500"/>
      <c r="H11" s="228"/>
      <c r="I11" s="488"/>
      <c r="J11" s="488"/>
      <c r="K11" s="488"/>
      <c r="L11" s="488"/>
      <c r="M11" s="488"/>
    </row>
    <row r="12" spans="1:15" x14ac:dyDescent="0.2">
      <c r="A12" s="499"/>
      <c r="B12" s="224"/>
      <c r="C12" s="225"/>
      <c r="D12" s="226"/>
      <c r="E12" s="227"/>
      <c r="F12" s="227"/>
      <c r="G12" s="500"/>
      <c r="H12" s="228"/>
      <c r="I12" s="488"/>
      <c r="J12" s="488" t="s">
        <v>262</v>
      </c>
      <c r="K12" s="488"/>
      <c r="L12" s="488"/>
      <c r="M12" s="488"/>
    </row>
    <row r="13" spans="1:15" x14ac:dyDescent="0.2">
      <c r="A13" s="499"/>
      <c r="B13" s="224" t="s">
        <v>204</v>
      </c>
      <c r="C13" s="225">
        <v>165287781.18000001</v>
      </c>
      <c r="D13" s="229">
        <v>0.04</v>
      </c>
      <c r="E13" s="227">
        <v>0</v>
      </c>
      <c r="F13" s="227"/>
      <c r="G13" s="500"/>
      <c r="H13" s="228"/>
      <c r="I13" s="488"/>
      <c r="M13" s="501"/>
      <c r="N13" s="502"/>
      <c r="O13" s="503"/>
    </row>
    <row r="14" spans="1:15" x14ac:dyDescent="0.2">
      <c r="A14" s="499"/>
      <c r="B14" s="224" t="s">
        <v>205</v>
      </c>
      <c r="C14" s="225">
        <v>96233930.469999999</v>
      </c>
      <c r="D14" s="229">
        <v>3.5000000000000003E-2</v>
      </c>
      <c r="E14" s="227">
        <v>0</v>
      </c>
      <c r="F14" s="227"/>
      <c r="G14" s="500"/>
      <c r="H14" s="228"/>
      <c r="I14" s="488"/>
      <c r="J14" s="488"/>
      <c r="K14" s="488"/>
      <c r="L14" s="488"/>
      <c r="M14" s="488"/>
    </row>
    <row r="15" spans="1:15" x14ac:dyDescent="0.2">
      <c r="A15" s="499"/>
      <c r="B15" s="224" t="s">
        <v>206</v>
      </c>
      <c r="C15" s="233">
        <v>50281521.310000002</v>
      </c>
      <c r="D15" s="229">
        <v>3.2500000000000001E-2</v>
      </c>
      <c r="E15" s="227">
        <v>0</v>
      </c>
      <c r="F15" s="227"/>
      <c r="G15" s="500"/>
      <c r="H15" s="228"/>
      <c r="I15" s="488"/>
      <c r="J15" s="488"/>
      <c r="K15" s="488"/>
      <c r="L15" s="488"/>
      <c r="M15" s="488"/>
    </row>
    <row r="16" spans="1:15" x14ac:dyDescent="0.2">
      <c r="A16" s="499"/>
      <c r="B16" s="224"/>
      <c r="C16" s="233"/>
      <c r="D16" s="226"/>
      <c r="E16" s="227"/>
      <c r="F16" s="227"/>
      <c r="G16" s="500"/>
      <c r="H16" s="228"/>
      <c r="I16" s="488"/>
      <c r="J16" s="488"/>
      <c r="K16" s="488"/>
      <c r="L16" s="488"/>
      <c r="M16" s="488"/>
    </row>
    <row r="17" spans="1:13" x14ac:dyDescent="0.2">
      <c r="A17" s="499"/>
      <c r="B17" s="224" t="s">
        <v>207</v>
      </c>
      <c r="C17" s="233">
        <v>45596239.990000002</v>
      </c>
      <c r="D17" s="229">
        <v>2.5000000000000001E-2</v>
      </c>
      <c r="E17" s="227">
        <v>0</v>
      </c>
      <c r="F17" s="227"/>
      <c r="G17" s="500"/>
      <c r="H17" s="228"/>
      <c r="I17" s="488"/>
      <c r="J17" s="488"/>
      <c r="K17" s="488"/>
      <c r="L17" s="488"/>
      <c r="M17" s="488"/>
    </row>
    <row r="18" spans="1:13" x14ac:dyDescent="0.2">
      <c r="A18" s="499"/>
      <c r="B18" s="224"/>
      <c r="C18" s="233">
        <v>0</v>
      </c>
      <c r="D18" s="229">
        <v>0.02</v>
      </c>
      <c r="E18" s="227">
        <v>0</v>
      </c>
      <c r="F18" s="227"/>
      <c r="G18" s="500"/>
      <c r="H18" s="228"/>
      <c r="I18" s="488"/>
      <c r="J18" s="488"/>
      <c r="K18" s="488"/>
      <c r="L18" s="488"/>
      <c r="M18" s="488"/>
    </row>
    <row r="19" spans="1:13" x14ac:dyDescent="0.2">
      <c r="A19" s="499"/>
      <c r="B19" s="224"/>
      <c r="C19" s="233">
        <v>0</v>
      </c>
      <c r="D19" s="234">
        <v>0.02</v>
      </c>
      <c r="E19" s="235">
        <v>0</v>
      </c>
      <c r="F19" s="227"/>
      <c r="G19" s="500"/>
      <c r="H19" s="228"/>
      <c r="I19" s="488"/>
      <c r="J19" s="488"/>
      <c r="K19" s="488"/>
      <c r="L19" s="488"/>
      <c r="M19" s="488"/>
    </row>
    <row r="20" spans="1:13" x14ac:dyDescent="0.2">
      <c r="A20" s="499"/>
      <c r="B20" s="236"/>
      <c r="C20" s="237">
        <v>544095115.41999996</v>
      </c>
      <c r="D20" s="238"/>
      <c r="E20" s="488"/>
      <c r="F20" s="227"/>
      <c r="G20" s="262"/>
      <c r="H20" s="227"/>
      <c r="I20" s="488"/>
      <c r="J20" s="488"/>
      <c r="K20" s="488"/>
      <c r="L20" s="488"/>
      <c r="M20" s="488"/>
    </row>
    <row r="21" spans="1:13" x14ac:dyDescent="0.2">
      <c r="A21" s="499"/>
      <c r="B21" s="224"/>
      <c r="C21" s="224"/>
      <c r="D21" s="224"/>
      <c r="E21" s="488"/>
      <c r="F21" s="224"/>
      <c r="G21" s="347"/>
      <c r="H21" s="239"/>
      <c r="I21" s="488"/>
      <c r="J21" s="488"/>
      <c r="K21" s="488"/>
      <c r="L21" s="488"/>
      <c r="M21" s="488"/>
    </row>
    <row r="22" spans="1:13" x14ac:dyDescent="0.2">
      <c r="A22" s="504"/>
      <c r="B22" s="444"/>
      <c r="C22" s="241" t="s">
        <v>208</v>
      </c>
      <c r="D22" s="444"/>
      <c r="E22" s="242">
        <v>0</v>
      </c>
      <c r="F22" s="444"/>
      <c r="G22" s="505"/>
      <c r="H22" s="225"/>
      <c r="I22" s="488"/>
      <c r="J22" s="488"/>
      <c r="K22" s="488"/>
      <c r="L22" s="488"/>
      <c r="M22" s="488"/>
    </row>
    <row r="23" spans="1:13" x14ac:dyDescent="0.2">
      <c r="G23" s="488"/>
      <c r="H23" s="488"/>
      <c r="I23" s="488"/>
      <c r="J23" s="488"/>
      <c r="K23" s="488"/>
      <c r="L23" s="488"/>
      <c r="M23" s="488"/>
    </row>
    <row r="24" spans="1:13" x14ac:dyDescent="0.2">
      <c r="A24" s="496" t="s">
        <v>209</v>
      </c>
      <c r="B24" s="497"/>
      <c r="C24" s="506" t="s">
        <v>210</v>
      </c>
      <c r="D24" s="506" t="s">
        <v>173</v>
      </c>
      <c r="E24" s="507" t="s">
        <v>211</v>
      </c>
      <c r="G24" s="488"/>
      <c r="H24" s="488"/>
      <c r="I24" s="488"/>
      <c r="J24" s="488"/>
      <c r="K24" s="488"/>
      <c r="L24" s="488"/>
      <c r="M24" s="488"/>
    </row>
    <row r="25" spans="1:13" x14ac:dyDescent="0.2">
      <c r="A25" s="499"/>
      <c r="B25" s="488"/>
      <c r="C25" s="488"/>
      <c r="D25" s="488"/>
      <c r="E25" s="500"/>
      <c r="G25" s="488"/>
      <c r="H25" s="488"/>
      <c r="I25" s="488"/>
      <c r="J25" s="488"/>
      <c r="K25" s="488"/>
      <c r="L25" s="488"/>
      <c r="M25" s="488"/>
    </row>
    <row r="26" spans="1:13" x14ac:dyDescent="0.2">
      <c r="A26" s="499" t="s">
        <v>212</v>
      </c>
      <c r="B26" s="488"/>
      <c r="C26" s="508">
        <v>0.25</v>
      </c>
      <c r="D26" s="509">
        <v>0.39808324748820684</v>
      </c>
      <c r="E26" s="510" t="s">
        <v>225</v>
      </c>
      <c r="G26" s="488"/>
      <c r="H26" s="488"/>
      <c r="I26" s="488"/>
      <c r="J26" s="488"/>
      <c r="K26" s="488"/>
      <c r="L26" s="488"/>
      <c r="M26" s="488"/>
    </row>
    <row r="27" spans="1:13" x14ac:dyDescent="0.2">
      <c r="A27" s="499"/>
      <c r="B27" s="488"/>
      <c r="C27" s="488"/>
      <c r="D27" s="488"/>
      <c r="E27" s="500"/>
      <c r="G27" s="488"/>
      <c r="H27" s="488"/>
      <c r="I27" s="488"/>
      <c r="J27" s="488"/>
      <c r="K27" s="488"/>
      <c r="L27" s="488"/>
      <c r="M27" s="488"/>
    </row>
    <row r="28" spans="1:13" x14ac:dyDescent="0.2">
      <c r="A28" s="499" t="s">
        <v>158</v>
      </c>
      <c r="B28" s="488"/>
      <c r="C28" s="511">
        <v>967685000</v>
      </c>
      <c r="D28" s="511">
        <v>967685000</v>
      </c>
      <c r="E28" s="510" t="s">
        <v>225</v>
      </c>
      <c r="G28" s="496" t="s">
        <v>98</v>
      </c>
      <c r="H28" s="497"/>
      <c r="I28" s="506"/>
      <c r="J28" s="507"/>
      <c r="K28" s="512"/>
      <c r="L28" s="512"/>
      <c r="M28" s="512"/>
    </row>
    <row r="29" spans="1:13" x14ac:dyDescent="0.2">
      <c r="A29" s="504"/>
      <c r="B29" s="444"/>
      <c r="C29" s="444"/>
      <c r="D29" s="444"/>
      <c r="E29" s="505"/>
      <c r="G29" s="499"/>
      <c r="H29" s="512" t="s">
        <v>213</v>
      </c>
      <c r="I29" s="512" t="s">
        <v>214</v>
      </c>
      <c r="J29" s="513" t="s">
        <v>211</v>
      </c>
      <c r="M29" s="512"/>
    </row>
    <row r="30" spans="1:13" x14ac:dyDescent="0.2">
      <c r="A30" s="488"/>
      <c r="B30" s="488"/>
      <c r="C30" s="509"/>
      <c r="D30" s="509"/>
      <c r="E30" s="503"/>
      <c r="G30" s="499"/>
      <c r="H30" s="512"/>
      <c r="I30" s="512"/>
      <c r="J30" s="513"/>
      <c r="M30" s="512"/>
    </row>
    <row r="31" spans="1:13" x14ac:dyDescent="0.2">
      <c r="A31" s="496" t="s">
        <v>215</v>
      </c>
      <c r="B31" s="497"/>
      <c r="C31" s="497"/>
      <c r="D31" s="497"/>
      <c r="E31" s="498"/>
      <c r="G31" s="499"/>
      <c r="H31" s="488"/>
      <c r="I31" s="488"/>
      <c r="J31" s="500"/>
    </row>
    <row r="32" spans="1:13" x14ac:dyDescent="0.2">
      <c r="A32" s="514"/>
      <c r="B32" s="488"/>
      <c r="C32" s="488"/>
      <c r="D32" s="515"/>
      <c r="E32" s="500"/>
      <c r="G32" s="499" t="s">
        <v>216</v>
      </c>
      <c r="H32" s="516">
        <v>0</v>
      </c>
      <c r="I32" s="516">
        <v>1237500000</v>
      </c>
      <c r="J32" s="517" t="s">
        <v>226</v>
      </c>
      <c r="K32" s="518"/>
      <c r="M32" s="518"/>
    </row>
    <row r="33" spans="1:13" x14ac:dyDescent="0.2">
      <c r="A33" s="514" t="s">
        <v>217</v>
      </c>
      <c r="B33" s="488" t="s">
        <v>218</v>
      </c>
      <c r="C33" s="488"/>
      <c r="D33" s="488"/>
      <c r="E33" s="519">
        <v>0</v>
      </c>
      <c r="G33" s="520"/>
      <c r="H33" s="518"/>
      <c r="I33" s="516"/>
      <c r="J33" s="513"/>
      <c r="K33" s="518"/>
      <c r="M33" s="503"/>
    </row>
    <row r="34" spans="1:13" x14ac:dyDescent="0.2">
      <c r="A34" s="514"/>
      <c r="B34" s="488"/>
      <c r="C34" s="488"/>
      <c r="D34" s="488"/>
      <c r="E34" s="521"/>
      <c r="F34" s="488"/>
      <c r="G34" s="499" t="s">
        <v>219</v>
      </c>
      <c r="H34" s="516">
        <v>0</v>
      </c>
      <c r="I34" s="516">
        <v>1282500000</v>
      </c>
      <c r="J34" s="517" t="s">
        <v>226</v>
      </c>
      <c r="K34" s="518"/>
      <c r="M34" s="488"/>
    </row>
    <row r="35" spans="1:13" x14ac:dyDescent="0.2">
      <c r="A35" s="514" t="s">
        <v>220</v>
      </c>
      <c r="B35" s="488" t="s">
        <v>59</v>
      </c>
      <c r="C35" s="488"/>
      <c r="D35" s="488"/>
      <c r="E35" s="519">
        <v>0</v>
      </c>
      <c r="F35" s="516"/>
      <c r="G35" s="499"/>
      <c r="H35" s="488"/>
      <c r="I35" s="516"/>
      <c r="J35" s="500"/>
    </row>
    <row r="36" spans="1:13" x14ac:dyDescent="0.2">
      <c r="A36" s="514"/>
      <c r="B36" s="488"/>
      <c r="C36" s="488"/>
      <c r="D36" s="488"/>
      <c r="E36" s="519"/>
      <c r="F36" s="488"/>
      <c r="G36" s="499" t="s">
        <v>221</v>
      </c>
      <c r="H36" s="516">
        <v>0</v>
      </c>
      <c r="I36" s="516">
        <v>952500000</v>
      </c>
      <c r="J36" s="517" t="s">
        <v>226</v>
      </c>
    </row>
    <row r="37" spans="1:13" x14ac:dyDescent="0.2">
      <c r="A37" s="499"/>
      <c r="B37" s="488"/>
      <c r="C37" s="522" t="s">
        <v>202</v>
      </c>
      <c r="D37" s="522" t="s">
        <v>210</v>
      </c>
      <c r="E37" s="500"/>
      <c r="F37" s="488"/>
      <c r="G37" s="499"/>
      <c r="H37" s="488"/>
      <c r="I37" s="488"/>
      <c r="J37" s="500"/>
      <c r="K37" s="518"/>
      <c r="M37" s="488"/>
    </row>
    <row r="38" spans="1:13" x14ac:dyDescent="0.2">
      <c r="A38" s="514" t="s">
        <v>222</v>
      </c>
      <c r="B38" s="488" t="s">
        <v>229</v>
      </c>
      <c r="C38" s="523">
        <v>573768964.95000005</v>
      </c>
      <c r="D38" s="508">
        <v>0.2</v>
      </c>
      <c r="E38" s="262">
        <v>0</v>
      </c>
      <c r="F38" s="488"/>
      <c r="G38" s="524" t="s">
        <v>223</v>
      </c>
      <c r="H38" s="525"/>
      <c r="I38" s="488"/>
      <c r="J38" s="517" t="s">
        <v>156</v>
      </c>
      <c r="K38" s="488"/>
      <c r="L38" s="488"/>
      <c r="M38" s="488"/>
    </row>
    <row r="39" spans="1:13" x14ac:dyDescent="0.2">
      <c r="A39" s="499"/>
      <c r="B39" s="488"/>
      <c r="C39" s="488"/>
      <c r="D39" s="508"/>
      <c r="E39" s="526"/>
      <c r="F39" s="488"/>
      <c r="G39" s="504"/>
      <c r="H39" s="444"/>
      <c r="I39" s="444"/>
      <c r="J39" s="505"/>
      <c r="K39" s="525"/>
      <c r="L39" s="525"/>
      <c r="M39" s="525"/>
    </row>
    <row r="40" spans="1:13" x14ac:dyDescent="0.2">
      <c r="A40" s="504"/>
      <c r="B40" s="527" t="s">
        <v>224</v>
      </c>
      <c r="C40" s="444"/>
      <c r="D40" s="444"/>
      <c r="E40" s="266">
        <v>0</v>
      </c>
      <c r="F40" s="488"/>
      <c r="G40" s="488"/>
    </row>
    <row r="41" spans="1:13" x14ac:dyDescent="0.2">
      <c r="F41" s="488"/>
      <c r="G41" s="488"/>
    </row>
    <row r="42" spans="1:13" x14ac:dyDescent="0.2">
      <c r="F42" s="488"/>
      <c r="G42" s="488"/>
    </row>
    <row r="43" spans="1:13" x14ac:dyDescent="0.2">
      <c r="F43" s="528"/>
      <c r="G43" s="488"/>
    </row>
    <row r="44" spans="1:13" x14ac:dyDescent="0.2">
      <c r="A44" s="529"/>
      <c r="B44" s="488"/>
      <c r="C44" s="488"/>
      <c r="D44" s="508"/>
      <c r="E44" s="508"/>
      <c r="F44" s="488"/>
      <c r="G44" s="488"/>
    </row>
    <row r="45" spans="1:13" x14ac:dyDescent="0.2">
      <c r="A45" s="529"/>
      <c r="B45" s="488"/>
      <c r="C45" s="488"/>
      <c r="D45" s="508"/>
      <c r="E45" s="508"/>
      <c r="F45" s="488"/>
      <c r="G45" s="488"/>
      <c r="H45" s="528"/>
    </row>
    <row r="46" spans="1:13" x14ac:dyDescent="0.2">
      <c r="A46" s="488"/>
      <c r="B46" s="488"/>
      <c r="C46" s="508"/>
      <c r="D46" s="508"/>
      <c r="E46" s="488"/>
      <c r="F46" s="488"/>
      <c r="G46" s="488"/>
    </row>
    <row r="47" spans="1:13" x14ac:dyDescent="0.2">
      <c r="A47" s="488"/>
      <c r="B47" s="488"/>
      <c r="C47" s="488"/>
      <c r="D47" s="488"/>
      <c r="E47" s="488"/>
      <c r="F47" s="488"/>
      <c r="G47" s="488"/>
    </row>
    <row r="48" spans="1:13" x14ac:dyDescent="0.2">
      <c r="G48" s="488"/>
    </row>
    <row r="49" spans="1:9" x14ac:dyDescent="0.2">
      <c r="A49" s="488"/>
      <c r="B49" s="488"/>
      <c r="C49" s="488"/>
      <c r="D49" s="488"/>
      <c r="E49" s="488"/>
      <c r="F49" s="488"/>
      <c r="G49" s="488"/>
    </row>
    <row r="51" spans="1:9" x14ac:dyDescent="0.2">
      <c r="C51" s="236"/>
      <c r="D51" s="224"/>
      <c r="E51" s="224"/>
      <c r="F51" s="530"/>
      <c r="G51" s="224"/>
      <c r="H51" s="224"/>
      <c r="I51" s="224"/>
    </row>
    <row r="52" spans="1:9" x14ac:dyDescent="0.2">
      <c r="C52" s="269"/>
      <c r="D52" s="223"/>
      <c r="E52" s="223"/>
      <c r="F52" s="223"/>
      <c r="G52" s="223"/>
      <c r="H52" s="223"/>
      <c r="I52" s="223"/>
    </row>
    <row r="53" spans="1:9" x14ac:dyDescent="0.2">
      <c r="C53" s="224"/>
      <c r="D53" s="227"/>
      <c r="E53" s="270"/>
      <c r="F53" s="227"/>
      <c r="G53" s="271"/>
      <c r="H53" s="271"/>
      <c r="I53" s="229"/>
    </row>
    <row r="54" spans="1:9" x14ac:dyDescent="0.2">
      <c r="C54" s="224"/>
      <c r="D54" s="227"/>
      <c r="E54" s="270"/>
      <c r="F54" s="227"/>
      <c r="G54" s="271"/>
      <c r="H54" s="271"/>
      <c r="I54" s="229"/>
    </row>
    <row r="55" spans="1:9" x14ac:dyDescent="0.2">
      <c r="C55" s="224"/>
      <c r="D55" s="224"/>
      <c r="E55" s="224"/>
      <c r="F55" s="224"/>
      <c r="G55" s="224"/>
      <c r="H55" s="224"/>
      <c r="I55" s="224"/>
    </row>
    <row r="56" spans="1:9" x14ac:dyDescent="0.2">
      <c r="C56" s="236"/>
      <c r="D56" s="227"/>
      <c r="E56" s="272"/>
      <c r="F56" s="227"/>
      <c r="G56" s="227"/>
      <c r="H56" s="227"/>
      <c r="I56" s="227"/>
    </row>
    <row r="57" spans="1:9" x14ac:dyDescent="0.2">
      <c r="C57" s="224"/>
      <c r="D57" s="224"/>
      <c r="E57" s="224"/>
      <c r="F57" s="224"/>
      <c r="G57" s="224"/>
      <c r="H57" s="224"/>
      <c r="I57" s="224"/>
    </row>
    <row r="58" spans="1:9" x14ac:dyDescent="0.2">
      <c r="C58" s="236"/>
      <c r="D58" s="224"/>
      <c r="E58" s="224"/>
      <c r="F58" s="227"/>
      <c r="G58" s="224"/>
      <c r="H58" s="224"/>
      <c r="I58" s="224"/>
    </row>
    <row r="59" spans="1:9" x14ac:dyDescent="0.2">
      <c r="C59" s="224"/>
      <c r="D59" s="224"/>
      <c r="E59" s="224"/>
      <c r="F59" s="224"/>
      <c r="G59" s="224"/>
      <c r="H59" s="224"/>
      <c r="I59" s="224"/>
    </row>
    <row r="60" spans="1:9" x14ac:dyDescent="0.2">
      <c r="C60" s="236"/>
      <c r="D60" s="224"/>
      <c r="E60" s="224"/>
      <c r="F60" s="224"/>
      <c r="G60" s="224"/>
      <c r="H60" s="224"/>
      <c r="I60" s="224"/>
    </row>
    <row r="61" spans="1:9" x14ac:dyDescent="0.2">
      <c r="C61" s="269"/>
      <c r="D61" s="223"/>
      <c r="E61" s="223"/>
      <c r="F61" s="223"/>
      <c r="G61" s="224"/>
      <c r="H61" s="224"/>
      <c r="I61" s="224"/>
    </row>
    <row r="62" spans="1:9" x14ac:dyDescent="0.2">
      <c r="C62" s="224"/>
      <c r="D62" s="227"/>
      <c r="E62" s="270"/>
      <c r="F62" s="227"/>
      <c r="G62" s="224"/>
      <c r="H62" s="224"/>
      <c r="I62" s="224"/>
    </row>
    <row r="63" spans="1:9" x14ac:dyDescent="0.2">
      <c r="C63" s="224"/>
      <c r="D63" s="227"/>
      <c r="E63" s="270"/>
      <c r="F63" s="227"/>
      <c r="G63" s="224"/>
      <c r="H63" s="224"/>
      <c r="I63" s="224"/>
    </row>
    <row r="64" spans="1:9" x14ac:dyDescent="0.2">
      <c r="C64" s="224"/>
      <c r="D64" s="224"/>
      <c r="E64" s="224"/>
      <c r="F64" s="224"/>
      <c r="G64" s="224"/>
      <c r="H64" s="224"/>
      <c r="I64" s="224"/>
    </row>
    <row r="65" spans="3:9" x14ac:dyDescent="0.2">
      <c r="C65" s="236"/>
      <c r="D65" s="227"/>
      <c r="E65" s="272"/>
      <c r="F65" s="227"/>
      <c r="G65" s="224"/>
      <c r="H65" s="224"/>
      <c r="I65" s="224"/>
    </row>
    <row r="66" spans="3:9" x14ac:dyDescent="0.2">
      <c r="C66" s="224"/>
      <c r="D66" s="224"/>
      <c r="E66" s="224"/>
      <c r="F66" s="224"/>
      <c r="G66" s="224"/>
      <c r="H66" s="224"/>
      <c r="I66" s="224"/>
    </row>
    <row r="67" spans="3:9" x14ac:dyDescent="0.2">
      <c r="C67" s="236"/>
      <c r="D67" s="236"/>
      <c r="E67" s="236"/>
      <c r="F67" s="225"/>
      <c r="G67" s="236"/>
      <c r="H67" s="236"/>
      <c r="I67" s="236"/>
    </row>
    <row r="68" spans="3:9" x14ac:dyDescent="0.2">
      <c r="C68" s="224"/>
      <c r="D68" s="224"/>
      <c r="E68" s="224"/>
      <c r="F68" s="224"/>
      <c r="G68" s="224"/>
      <c r="H68" s="224"/>
      <c r="I68" s="224"/>
    </row>
    <row r="69" spans="3:9" x14ac:dyDescent="0.2">
      <c r="C69" s="224"/>
      <c r="D69" s="224"/>
      <c r="E69" s="224"/>
      <c r="F69" s="224"/>
      <c r="G69" s="224"/>
      <c r="H69" s="224"/>
      <c r="I69" s="224"/>
    </row>
    <row r="70" spans="3:9" x14ac:dyDescent="0.2">
      <c r="C70" s="488"/>
      <c r="D70" s="488"/>
      <c r="E70" s="488"/>
      <c r="F70" s="488"/>
      <c r="G70" s="488"/>
      <c r="H70" s="488"/>
      <c r="I70" s="488"/>
    </row>
  </sheetData>
  <pageMargins left="0.2" right="0.22" top="0.5" bottom="0.5" header="0.5" footer="0.5"/>
  <pageSetup scale="6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workbookViewId="0">
      <selection activeCell="E24" sqref="E24"/>
    </sheetView>
  </sheetViews>
  <sheetFormatPr defaultColWidth="16.5703125" defaultRowHeight="12.75" x14ac:dyDescent="0.2"/>
  <cols>
    <col min="1" max="1" width="16.5703125" style="10"/>
    <col min="2" max="2" width="16.85546875" style="10" bestFit="1" customWidth="1"/>
    <col min="3" max="3" width="19.28515625" style="10" bestFit="1" customWidth="1"/>
    <col min="4" max="4" width="19.140625" style="10" bestFit="1" customWidth="1"/>
    <col min="5" max="5" width="27.7109375" style="10" customWidth="1"/>
    <col min="6" max="6" width="25.140625" style="10" customWidth="1"/>
    <col min="7" max="7" width="23.140625" style="10" customWidth="1"/>
    <col min="8" max="8" width="19.85546875" style="10" customWidth="1"/>
    <col min="9" max="9" width="19.7109375" style="10" bestFit="1" customWidth="1"/>
    <col min="10" max="10" width="19.28515625" style="10" bestFit="1" customWidth="1"/>
    <col min="11" max="11" width="18.85546875" style="10" bestFit="1" customWidth="1"/>
    <col min="12" max="16384" width="16.5703125" style="10"/>
  </cols>
  <sheetData>
    <row r="1" spans="1:19" x14ac:dyDescent="0.2">
      <c r="A1" s="6" t="s">
        <v>87</v>
      </c>
      <c r="B1" s="7"/>
      <c r="C1" s="7"/>
      <c r="D1" s="7"/>
      <c r="E1" s="7"/>
      <c r="F1" s="7"/>
      <c r="G1" s="8"/>
      <c r="H1" s="8"/>
      <c r="I1" s="7"/>
      <c r="J1" s="7"/>
      <c r="K1" s="9"/>
      <c r="L1" s="7"/>
      <c r="S1" s="7"/>
    </row>
    <row r="2" spans="1:19" x14ac:dyDescent="0.2">
      <c r="A2" s="7"/>
      <c r="B2" s="7"/>
      <c r="C2" s="7"/>
      <c r="D2" s="7"/>
      <c r="E2" s="7"/>
      <c r="F2" s="7"/>
      <c r="G2" s="8"/>
      <c r="H2" s="8"/>
      <c r="I2" s="7"/>
      <c r="J2" s="7"/>
      <c r="K2" s="9"/>
      <c r="L2" s="7"/>
      <c r="S2" s="7"/>
    </row>
    <row r="3" spans="1:19" x14ac:dyDescent="0.2">
      <c r="A3" s="11" t="s">
        <v>88</v>
      </c>
      <c r="B3" s="12" t="s">
        <v>89</v>
      </c>
      <c r="C3" s="12" t="s">
        <v>90</v>
      </c>
      <c r="D3" s="13" t="s">
        <v>91</v>
      </c>
      <c r="F3" s="7"/>
      <c r="G3" s="8"/>
      <c r="H3" s="8"/>
      <c r="I3" s="7"/>
      <c r="J3" s="7"/>
      <c r="K3" s="14"/>
      <c r="L3" s="7"/>
      <c r="M3" s="7"/>
    </row>
    <row r="4" spans="1:19" x14ac:dyDescent="0.2">
      <c r="A4" s="15" t="s">
        <v>92</v>
      </c>
      <c r="B4" s="16">
        <v>43040</v>
      </c>
      <c r="C4" s="17">
        <v>43054</v>
      </c>
      <c r="D4" s="18">
        <v>43084</v>
      </c>
      <c r="F4" s="7"/>
      <c r="G4" s="8"/>
      <c r="H4" s="8"/>
      <c r="I4" s="7"/>
      <c r="J4" s="7"/>
      <c r="K4" s="7"/>
      <c r="L4" s="7"/>
      <c r="M4" s="7"/>
    </row>
    <row r="5" spans="1:19" x14ac:dyDescent="0.2">
      <c r="A5" s="15" t="s">
        <v>93</v>
      </c>
      <c r="B5" s="17">
        <v>43069</v>
      </c>
      <c r="C5" s="17">
        <v>43084</v>
      </c>
      <c r="D5" s="18"/>
      <c r="E5" s="7"/>
      <c r="F5" s="7"/>
      <c r="G5" s="7"/>
      <c r="H5" s="7"/>
      <c r="I5" s="7"/>
      <c r="J5" s="7"/>
      <c r="K5" s="7"/>
      <c r="L5" s="19"/>
      <c r="M5" s="7"/>
    </row>
    <row r="6" spans="1:19" x14ac:dyDescent="0.2">
      <c r="A6" s="20" t="s">
        <v>94</v>
      </c>
      <c r="B6" s="21"/>
      <c r="C6" s="21"/>
      <c r="D6" s="22"/>
      <c r="E6" s="7"/>
      <c r="F6" s="7"/>
      <c r="G6" s="7"/>
      <c r="H6" s="7"/>
      <c r="I6" s="7"/>
      <c r="J6" s="7"/>
      <c r="K6" s="7"/>
      <c r="L6" s="19"/>
      <c r="M6" s="7"/>
    </row>
    <row r="7" spans="1:19" x14ac:dyDescent="0.2">
      <c r="A7" s="19"/>
      <c r="B7" s="7"/>
      <c r="C7" s="19"/>
      <c r="D7" s="7"/>
      <c r="E7" s="7"/>
      <c r="F7" s="7"/>
      <c r="G7" s="7"/>
      <c r="H7" s="7"/>
      <c r="I7" s="7"/>
      <c r="J7" s="475"/>
      <c r="K7" s="476"/>
      <c r="L7" s="7"/>
      <c r="M7" s="7"/>
    </row>
    <row r="8" spans="1:19" x14ac:dyDescent="0.2">
      <c r="A8" s="25" t="s">
        <v>95</v>
      </c>
      <c r="B8" s="7"/>
      <c r="C8" s="19"/>
      <c r="E8" s="7"/>
      <c r="G8" s="26"/>
      <c r="H8" s="7"/>
      <c r="I8" s="7"/>
      <c r="J8" s="475"/>
      <c r="K8" s="476"/>
      <c r="L8" s="7"/>
      <c r="M8" s="7"/>
    </row>
    <row r="9" spans="1:19" x14ac:dyDescent="0.2">
      <c r="A9" s="27"/>
      <c r="B9" s="27"/>
      <c r="C9" s="28"/>
      <c r="D9" s="28"/>
      <c r="E9" s="28"/>
      <c r="F9" s="28"/>
      <c r="G9" s="28"/>
      <c r="H9" s="28"/>
      <c r="I9" s="28"/>
      <c r="J9" s="477"/>
      <c r="K9" s="28"/>
      <c r="L9" s="7"/>
      <c r="M9" s="30"/>
      <c r="N9" s="31"/>
      <c r="O9" s="30"/>
      <c r="P9" s="30"/>
      <c r="S9" s="30"/>
    </row>
    <row r="10" spans="1:19" ht="38.25" x14ac:dyDescent="0.2">
      <c r="A10" s="32" t="s">
        <v>96</v>
      </c>
      <c r="B10" s="33"/>
      <c r="C10" s="34" t="s">
        <v>97</v>
      </c>
      <c r="D10" s="34" t="s">
        <v>98</v>
      </c>
      <c r="E10" s="34" t="s">
        <v>99</v>
      </c>
      <c r="F10" s="34" t="s">
        <v>100</v>
      </c>
      <c r="G10" s="34" t="s">
        <v>60</v>
      </c>
      <c r="H10" s="34" t="s">
        <v>101</v>
      </c>
      <c r="I10" s="34" t="s">
        <v>102</v>
      </c>
      <c r="J10" s="34" t="s">
        <v>103</v>
      </c>
      <c r="K10" s="34" t="s">
        <v>104</v>
      </c>
      <c r="L10" s="7"/>
      <c r="M10" s="30"/>
      <c r="N10" s="31"/>
      <c r="O10" s="30"/>
      <c r="P10" s="30"/>
      <c r="S10" s="30"/>
    </row>
    <row r="11" spans="1:19" x14ac:dyDescent="0.2">
      <c r="A11" s="35" t="s">
        <v>234</v>
      </c>
      <c r="B11" s="36"/>
      <c r="C11" s="26">
        <v>900000000</v>
      </c>
      <c r="D11" s="26">
        <v>0</v>
      </c>
      <c r="E11" s="37">
        <v>300000000</v>
      </c>
      <c r="F11" s="37">
        <v>70380000</v>
      </c>
      <c r="G11" s="37">
        <v>370380000</v>
      </c>
      <c r="H11" s="26">
        <v>0</v>
      </c>
      <c r="I11" s="39">
        <v>401912425.67053866</v>
      </c>
      <c r="J11" s="26">
        <v>772292425.67053866</v>
      </c>
      <c r="K11" s="40">
        <v>0.13533970000000001</v>
      </c>
      <c r="L11" s="41"/>
      <c r="O11" s="42"/>
      <c r="P11" s="42"/>
      <c r="S11" s="42"/>
    </row>
    <row r="12" spans="1:19" x14ac:dyDescent="0.2">
      <c r="A12" s="10" t="s">
        <v>241</v>
      </c>
      <c r="C12" s="26">
        <v>1600000000</v>
      </c>
      <c r="D12" s="26">
        <v>0</v>
      </c>
      <c r="E12" s="37">
        <v>1600000000</v>
      </c>
      <c r="F12" s="37">
        <v>375360000</v>
      </c>
      <c r="G12" s="37">
        <v>1975360000</v>
      </c>
      <c r="H12" s="26">
        <v>0</v>
      </c>
      <c r="I12" s="39">
        <v>770510863.90825558</v>
      </c>
      <c r="J12" s="39">
        <v>2745870863.9082556</v>
      </c>
      <c r="K12" s="40">
        <v>0.48119770000000001</v>
      </c>
      <c r="L12" s="41"/>
      <c r="O12" s="42"/>
      <c r="P12" s="42"/>
      <c r="S12" s="42"/>
    </row>
    <row r="13" spans="1:19" x14ac:dyDescent="0.2">
      <c r="A13" s="10" t="s">
        <v>246</v>
      </c>
      <c r="C13" s="26">
        <v>515000000</v>
      </c>
      <c r="D13" s="26">
        <v>0</v>
      </c>
      <c r="E13" s="37">
        <v>515000000</v>
      </c>
      <c r="F13" s="37">
        <v>120819000</v>
      </c>
      <c r="G13" s="37">
        <v>635819000</v>
      </c>
      <c r="H13" s="26">
        <v>0</v>
      </c>
      <c r="I13" s="39">
        <v>248026959.91567087</v>
      </c>
      <c r="J13" s="39">
        <v>883845959.91567087</v>
      </c>
      <c r="K13" s="40">
        <v>0.15488879999999999</v>
      </c>
      <c r="L13" s="41"/>
      <c r="O13" s="42"/>
      <c r="P13" s="42"/>
      <c r="S13" s="42"/>
    </row>
    <row r="14" spans="1:19" x14ac:dyDescent="0.2">
      <c r="A14" s="10" t="s">
        <v>247</v>
      </c>
      <c r="C14" s="26">
        <v>760000000</v>
      </c>
      <c r="D14" s="26">
        <v>0</v>
      </c>
      <c r="E14" s="37">
        <v>760000000</v>
      </c>
      <c r="F14" s="37">
        <v>178296000</v>
      </c>
      <c r="G14" s="37">
        <v>938296000</v>
      </c>
      <c r="H14" s="26">
        <v>0</v>
      </c>
      <c r="I14" s="39">
        <v>366020578.55553508</v>
      </c>
      <c r="J14" s="39">
        <v>1304316578.5555351</v>
      </c>
      <c r="K14" s="40">
        <v>0.22857379999999999</v>
      </c>
      <c r="L14" s="41"/>
      <c r="O14" s="42"/>
      <c r="P14" s="42"/>
      <c r="S14" s="42"/>
    </row>
    <row r="15" spans="1:19" x14ac:dyDescent="0.2">
      <c r="A15" s="10" t="s">
        <v>266</v>
      </c>
      <c r="C15" s="26">
        <v>1250000000</v>
      </c>
      <c r="D15" s="26">
        <v>0</v>
      </c>
      <c r="E15" s="37">
        <v>0</v>
      </c>
      <c r="F15" s="37">
        <v>0</v>
      </c>
      <c r="G15" s="37">
        <v>0</v>
      </c>
      <c r="H15" s="26">
        <v>0</v>
      </c>
      <c r="I15" s="39">
        <v>0</v>
      </c>
      <c r="J15" s="39">
        <v>0</v>
      </c>
      <c r="K15" s="40">
        <v>0</v>
      </c>
      <c r="L15" s="41"/>
      <c r="O15" s="42"/>
      <c r="P15" s="42"/>
      <c r="S15" s="42"/>
    </row>
    <row r="16" spans="1:19" ht="3" customHeight="1" x14ac:dyDescent="0.2">
      <c r="C16" s="26"/>
      <c r="D16" s="26"/>
      <c r="E16" s="37"/>
      <c r="F16" s="37"/>
      <c r="G16" s="37"/>
      <c r="H16" s="26"/>
      <c r="I16" s="39"/>
      <c r="J16" s="39"/>
      <c r="K16" s="40"/>
      <c r="L16" s="41"/>
      <c r="O16" s="42"/>
      <c r="P16" s="42"/>
      <c r="S16" s="42"/>
    </row>
    <row r="17" spans="1:19" s="49" customFormat="1" x14ac:dyDescent="0.2">
      <c r="A17" s="43" t="s">
        <v>106</v>
      </c>
      <c r="B17" s="44"/>
      <c r="C17" s="45">
        <v>5025000000</v>
      </c>
      <c r="D17" s="46">
        <v>0</v>
      </c>
      <c r="E17" s="334">
        <v>3175000000</v>
      </c>
      <c r="F17" s="334">
        <v>744855000</v>
      </c>
      <c r="G17" s="334">
        <v>3919855000</v>
      </c>
      <c r="H17" s="46">
        <v>0</v>
      </c>
      <c r="I17" s="46">
        <v>1786470828.0500002</v>
      </c>
      <c r="J17" s="46">
        <v>5706325828.0500002</v>
      </c>
      <c r="K17" s="47">
        <v>1</v>
      </c>
      <c r="L17" s="48"/>
      <c r="O17" s="48"/>
      <c r="P17" s="48"/>
      <c r="S17" s="50"/>
    </row>
    <row r="18" spans="1:19" x14ac:dyDescent="0.2">
      <c r="H18" s="51"/>
      <c r="I18" s="51"/>
      <c r="J18" s="51"/>
      <c r="K18" s="52"/>
    </row>
    <row r="19" spans="1:19" x14ac:dyDescent="0.2">
      <c r="A19" s="25" t="s">
        <v>107</v>
      </c>
      <c r="B19" s="7"/>
      <c r="C19" s="19"/>
      <c r="E19" s="7"/>
      <c r="G19" s="26"/>
      <c r="H19" s="9"/>
      <c r="I19" s="9"/>
      <c r="J19" s="9"/>
      <c r="K19" s="40"/>
      <c r="L19" s="7"/>
      <c r="M19" s="7"/>
    </row>
    <row r="20" spans="1:19" x14ac:dyDescent="0.2">
      <c r="A20" s="7"/>
      <c r="B20" s="7"/>
      <c r="C20" s="7"/>
      <c r="D20" s="7"/>
      <c r="E20" s="7"/>
      <c r="F20" s="25"/>
      <c r="G20" s="26"/>
      <c r="H20" s="9"/>
      <c r="I20" s="9"/>
      <c r="J20" s="9"/>
      <c r="K20" s="40"/>
      <c r="L20" s="7"/>
      <c r="M20" s="7"/>
    </row>
    <row r="21" spans="1:19" ht="38.25" x14ac:dyDescent="0.2">
      <c r="A21" s="32" t="s">
        <v>96</v>
      </c>
      <c r="B21" s="33"/>
      <c r="C21" s="34" t="s">
        <v>97</v>
      </c>
      <c r="D21" s="34" t="s">
        <v>98</v>
      </c>
      <c r="E21" s="34" t="s">
        <v>99</v>
      </c>
      <c r="F21" s="34" t="s">
        <v>100</v>
      </c>
      <c r="G21" s="34" t="s">
        <v>60</v>
      </c>
      <c r="H21" s="34" t="s">
        <v>101</v>
      </c>
      <c r="I21" s="34" t="s">
        <v>102</v>
      </c>
      <c r="J21" s="34" t="s">
        <v>103</v>
      </c>
      <c r="K21" s="53" t="s">
        <v>104</v>
      </c>
      <c r="L21" s="7"/>
      <c r="M21" s="30"/>
      <c r="N21" s="31"/>
      <c r="O21" s="30"/>
      <c r="P21" s="30"/>
      <c r="S21" s="30"/>
    </row>
    <row r="22" spans="1:19" x14ac:dyDescent="0.2">
      <c r="A22" s="35" t="s">
        <v>234</v>
      </c>
      <c r="C22" s="26">
        <v>900000000</v>
      </c>
      <c r="D22" s="26">
        <v>0</v>
      </c>
      <c r="E22" s="26">
        <v>150000000</v>
      </c>
      <c r="F22" s="55">
        <v>35190000</v>
      </c>
      <c r="G22" s="26">
        <v>185190000</v>
      </c>
      <c r="H22" s="26">
        <v>0</v>
      </c>
      <c r="I22" s="56">
        <v>3289438.3279622197</v>
      </c>
      <c r="J22" s="26">
        <v>188479438.32796222</v>
      </c>
      <c r="K22" s="40">
        <v>3.5087979999999998E-2</v>
      </c>
      <c r="L22" s="41"/>
      <c r="O22" s="42"/>
      <c r="P22" s="42"/>
      <c r="S22" s="42"/>
    </row>
    <row r="23" spans="1:19" x14ac:dyDescent="0.2">
      <c r="A23" s="10" t="s">
        <v>241</v>
      </c>
      <c r="C23" s="36">
        <v>1600000000</v>
      </c>
      <c r="D23" s="36">
        <v>0</v>
      </c>
      <c r="E23" s="36">
        <v>1600000000</v>
      </c>
      <c r="F23" s="55">
        <v>375360000</v>
      </c>
      <c r="G23" s="26">
        <v>1975360000</v>
      </c>
      <c r="H23" s="26">
        <v>0</v>
      </c>
      <c r="I23" s="56">
        <v>35087628.651548147</v>
      </c>
      <c r="J23" s="39">
        <v>2010447628.6515481</v>
      </c>
      <c r="K23" s="40">
        <v>0.37427184000000002</v>
      </c>
      <c r="L23" s="41"/>
      <c r="M23" s="55"/>
      <c r="O23" s="42"/>
      <c r="P23" s="42"/>
      <c r="S23" s="42"/>
    </row>
    <row r="24" spans="1:19" x14ac:dyDescent="0.2">
      <c r="A24" s="10" t="s">
        <v>246</v>
      </c>
      <c r="C24" s="36">
        <v>515000000</v>
      </c>
      <c r="D24" s="36">
        <v>0</v>
      </c>
      <c r="E24" s="36">
        <v>515000000</v>
      </c>
      <c r="F24" s="55">
        <v>120819000</v>
      </c>
      <c r="G24" s="26">
        <v>635819000</v>
      </c>
      <c r="H24" s="26">
        <v>0</v>
      </c>
      <c r="I24" s="56">
        <v>11293838.529653192</v>
      </c>
      <c r="J24" s="39">
        <v>647112838.52965319</v>
      </c>
      <c r="K24" s="40">
        <v>0.12046875</v>
      </c>
      <c r="L24" s="41"/>
      <c r="M24" s="55"/>
      <c r="O24" s="42"/>
      <c r="P24" s="42"/>
      <c r="S24" s="42"/>
    </row>
    <row r="25" spans="1:19" x14ac:dyDescent="0.2">
      <c r="A25" s="10" t="s">
        <v>247</v>
      </c>
      <c r="C25" s="36">
        <v>760000000</v>
      </c>
      <c r="D25" s="36">
        <v>0</v>
      </c>
      <c r="E25" s="36">
        <v>760000000</v>
      </c>
      <c r="F25" s="55">
        <v>178296000</v>
      </c>
      <c r="G25" s="26">
        <v>938296000</v>
      </c>
      <c r="H25" s="26">
        <v>0</v>
      </c>
      <c r="I25" s="56">
        <v>16666655.839229822</v>
      </c>
      <c r="J25" s="39">
        <v>954962655.83922982</v>
      </c>
      <c r="K25" s="40">
        <v>0.17777913000000001</v>
      </c>
      <c r="L25" s="41"/>
      <c r="M25" s="55"/>
      <c r="O25" s="42"/>
      <c r="P25" s="42"/>
      <c r="S25" s="42"/>
    </row>
    <row r="26" spans="1:19" x14ac:dyDescent="0.2">
      <c r="A26" s="10" t="s">
        <v>266</v>
      </c>
      <c r="C26" s="36">
        <v>1250000000</v>
      </c>
      <c r="D26" s="36">
        <v>0</v>
      </c>
      <c r="E26" s="36">
        <v>1250000000</v>
      </c>
      <c r="F26" s="55">
        <v>293210000</v>
      </c>
      <c r="G26" s="26">
        <v>1543210000</v>
      </c>
      <c r="H26" s="26">
        <v>0</v>
      </c>
      <c r="I26" s="56">
        <v>27411519.831606865</v>
      </c>
      <c r="J26" s="39">
        <v>1570621519.8316069</v>
      </c>
      <c r="K26" s="40">
        <v>0.29239229999999999</v>
      </c>
      <c r="L26" s="41"/>
      <c r="M26" s="55"/>
      <c r="O26" s="42"/>
      <c r="P26" s="42"/>
      <c r="S26" s="42"/>
    </row>
    <row r="27" spans="1:19" ht="3" customHeight="1" x14ac:dyDescent="0.2">
      <c r="C27" s="36"/>
      <c r="D27" s="36"/>
      <c r="E27" s="36"/>
      <c r="F27" s="55"/>
      <c r="G27" s="26"/>
      <c r="H27" s="26"/>
      <c r="I27" s="56"/>
      <c r="J27" s="39"/>
      <c r="K27" s="40"/>
      <c r="L27" s="41"/>
      <c r="M27" s="55"/>
      <c r="O27" s="42"/>
      <c r="P27" s="42"/>
      <c r="S27" s="42"/>
    </row>
    <row r="28" spans="1:19" s="49" customFormat="1" x14ac:dyDescent="0.2">
      <c r="A28" s="43" t="s">
        <v>106</v>
      </c>
      <c r="B28" s="44"/>
      <c r="C28" s="58">
        <v>5025000000</v>
      </c>
      <c r="D28" s="58">
        <v>0</v>
      </c>
      <c r="E28" s="58">
        <v>4275000000</v>
      </c>
      <c r="F28" s="58">
        <v>1002875000</v>
      </c>
      <c r="G28" s="58">
        <v>5277875000</v>
      </c>
      <c r="H28" s="46">
        <v>0</v>
      </c>
      <c r="I28" s="46">
        <v>93749081.180000246</v>
      </c>
      <c r="J28" s="46">
        <v>5371624081.1800003</v>
      </c>
      <c r="K28" s="478">
        <v>1</v>
      </c>
      <c r="L28" s="48"/>
      <c r="O28" s="48"/>
      <c r="P28" s="48"/>
      <c r="S28" s="50"/>
    </row>
    <row r="29" spans="1:19" x14ac:dyDescent="0.2">
      <c r="A29" s="60"/>
      <c r="B29" s="61"/>
      <c r="C29" s="36"/>
      <c r="D29" s="36"/>
      <c r="E29" s="36"/>
      <c r="F29" s="36"/>
      <c r="G29" s="36"/>
      <c r="H29" s="36"/>
      <c r="I29" s="36"/>
      <c r="J29" s="36"/>
      <c r="K29" s="62"/>
      <c r="L29" s="26"/>
      <c r="O29" s="26"/>
      <c r="P29" s="26"/>
      <c r="S29" s="54"/>
    </row>
    <row r="30" spans="1:19" x14ac:dyDescent="0.2">
      <c r="A30" s="60"/>
      <c r="B30" s="61"/>
      <c r="C30" s="36"/>
      <c r="D30" s="36"/>
      <c r="E30" s="36"/>
      <c r="F30" s="36"/>
      <c r="G30" s="36"/>
      <c r="H30" s="36"/>
      <c r="I30" s="36"/>
      <c r="J30" s="36"/>
      <c r="K30" s="62"/>
      <c r="L30" s="26"/>
      <c r="O30" s="26"/>
      <c r="P30" s="26"/>
      <c r="S30" s="54"/>
    </row>
    <row r="31" spans="1:19" x14ac:dyDescent="0.2">
      <c r="A31" s="25" t="s">
        <v>108</v>
      </c>
      <c r="B31" s="7"/>
      <c r="C31" s="26"/>
      <c r="D31" s="7"/>
      <c r="E31" s="26"/>
      <c r="F31" s="63"/>
      <c r="G31" s="25" t="s">
        <v>109</v>
      </c>
      <c r="H31" s="7"/>
      <c r="I31" s="7"/>
      <c r="J31" s="7"/>
      <c r="K31" s="9"/>
      <c r="L31" s="7"/>
      <c r="M31" s="7"/>
    </row>
    <row r="32" spans="1:19" x14ac:dyDescent="0.2">
      <c r="A32" s="19" t="s">
        <v>110</v>
      </c>
      <c r="B32" s="7"/>
      <c r="C32" s="26"/>
      <c r="D32" s="26">
        <v>6491046840.5100002</v>
      </c>
      <c r="E32" s="26"/>
      <c r="F32" s="64"/>
      <c r="G32" s="19" t="s">
        <v>111</v>
      </c>
      <c r="H32" s="7"/>
      <c r="I32" s="7"/>
      <c r="J32" s="37">
        <v>18926369.960000001</v>
      </c>
      <c r="K32" s="479"/>
      <c r="L32" s="63"/>
      <c r="M32" s="7"/>
    </row>
    <row r="33" spans="1:13" x14ac:dyDescent="0.2">
      <c r="A33" s="19" t="s">
        <v>112</v>
      </c>
      <c r="B33" s="7"/>
      <c r="C33" s="26"/>
      <c r="D33" s="26">
        <v>2194812700.8099999</v>
      </c>
      <c r="E33" s="26"/>
      <c r="F33" s="64"/>
      <c r="G33" s="66" t="s">
        <v>113</v>
      </c>
      <c r="H33" s="7"/>
      <c r="I33" s="7"/>
      <c r="J33" s="67">
        <v>20768111.73</v>
      </c>
      <c r="K33" s="7"/>
      <c r="L33" s="63"/>
      <c r="M33" s="7"/>
    </row>
    <row r="34" spans="1:13" x14ac:dyDescent="0.2">
      <c r="B34" s="66" t="s">
        <v>40</v>
      </c>
      <c r="C34" s="26"/>
      <c r="D34" s="67">
        <v>2194812700.8099999</v>
      </c>
      <c r="E34" s="26"/>
      <c r="F34" s="64"/>
      <c r="G34" s="66" t="s">
        <v>114</v>
      </c>
      <c r="J34" s="67">
        <v>-2245484</v>
      </c>
      <c r="K34" s="7"/>
      <c r="L34" s="63"/>
      <c r="M34" s="7"/>
    </row>
    <row r="35" spans="1:13" x14ac:dyDescent="0.2">
      <c r="B35" s="66" t="s">
        <v>115</v>
      </c>
      <c r="C35" s="26"/>
      <c r="D35" s="67">
        <v>0</v>
      </c>
      <c r="E35" s="26"/>
      <c r="F35" s="64"/>
      <c r="G35" s="66" t="s">
        <v>116</v>
      </c>
      <c r="H35" s="7"/>
      <c r="I35" s="7"/>
      <c r="J35" s="67">
        <v>0</v>
      </c>
      <c r="K35" s="4"/>
      <c r="L35" s="63"/>
      <c r="M35" s="7"/>
    </row>
    <row r="36" spans="1:13" x14ac:dyDescent="0.2">
      <c r="B36" s="66" t="s">
        <v>117</v>
      </c>
      <c r="C36" s="26"/>
      <c r="D36" s="67">
        <v>0</v>
      </c>
      <c r="E36" s="26"/>
      <c r="F36" s="64"/>
      <c r="G36" s="19" t="s">
        <v>118</v>
      </c>
      <c r="H36" s="7"/>
      <c r="I36" s="7"/>
      <c r="J36" s="26">
        <v>0</v>
      </c>
      <c r="K36" s="4"/>
      <c r="L36" s="63"/>
      <c r="M36" s="7"/>
    </row>
    <row r="37" spans="1:13" x14ac:dyDescent="0.2">
      <c r="A37" s="68" t="s">
        <v>119</v>
      </c>
      <c r="B37" s="7"/>
      <c r="C37" s="7"/>
      <c r="D37" s="26">
        <v>1870659213.9199998</v>
      </c>
      <c r="E37" s="26"/>
      <c r="F37" s="64"/>
      <c r="G37" s="19" t="s">
        <v>120</v>
      </c>
      <c r="H37" s="7"/>
      <c r="I37" s="7"/>
      <c r="J37" s="37">
        <v>403742.23</v>
      </c>
      <c r="K37" s="7"/>
      <c r="L37" s="63"/>
      <c r="M37" s="7"/>
    </row>
    <row r="38" spans="1:13" x14ac:dyDescent="0.2">
      <c r="A38" s="19" t="s">
        <v>121</v>
      </c>
      <c r="B38" s="7"/>
      <c r="C38" s="7"/>
      <c r="D38" s="26">
        <v>0</v>
      </c>
      <c r="E38" s="531"/>
      <c r="F38" s="354"/>
      <c r="G38" s="7"/>
      <c r="H38" s="7"/>
      <c r="I38" s="7"/>
      <c r="J38" s="7"/>
      <c r="K38" s="7"/>
      <c r="L38" s="63"/>
      <c r="M38" s="7"/>
    </row>
    <row r="39" spans="1:13" x14ac:dyDescent="0.2">
      <c r="A39" s="19" t="s">
        <v>122</v>
      </c>
      <c r="B39" s="7"/>
      <c r="C39" s="7"/>
      <c r="D39" s="26">
        <v>0</v>
      </c>
      <c r="E39" s="531"/>
      <c r="F39" s="354">
        <v>0</v>
      </c>
      <c r="G39" s="25" t="s">
        <v>123</v>
      </c>
      <c r="H39" s="7"/>
      <c r="I39" s="7"/>
      <c r="J39" s="7"/>
      <c r="K39" s="7"/>
      <c r="L39" s="63"/>
      <c r="M39" s="7"/>
    </row>
    <row r="40" spans="1:13" x14ac:dyDescent="0.2">
      <c r="A40" s="19" t="s">
        <v>124</v>
      </c>
      <c r="B40" s="7"/>
      <c r="C40" s="7"/>
      <c r="D40" s="26">
        <v>0</v>
      </c>
      <c r="E40" s="4"/>
      <c r="F40" s="354"/>
      <c r="G40" s="7" t="s">
        <v>111</v>
      </c>
      <c r="H40" s="7"/>
      <c r="I40" s="7"/>
      <c r="J40" s="37">
        <v>18926369.960000001</v>
      </c>
      <c r="K40" s="7"/>
      <c r="L40" s="63"/>
      <c r="M40" s="7"/>
    </row>
    <row r="41" spans="1:13" x14ac:dyDescent="0.2">
      <c r="A41" s="25" t="s">
        <v>125</v>
      </c>
      <c r="B41" s="27"/>
      <c r="C41" s="27"/>
      <c r="D41" s="58">
        <v>6166893353.6199999</v>
      </c>
      <c r="E41" s="480" t="s">
        <v>254</v>
      </c>
      <c r="F41" s="339">
        <v>6166893353.6200008</v>
      </c>
      <c r="G41" s="19" t="s">
        <v>144</v>
      </c>
      <c r="H41" s="7"/>
      <c r="I41" s="7"/>
      <c r="J41" s="63">
        <v>5538974954.6149998</v>
      </c>
      <c r="K41" s="7"/>
      <c r="L41" s="63"/>
      <c r="M41" s="7"/>
    </row>
    <row r="42" spans="1:13" x14ac:dyDescent="0.2">
      <c r="A42" s="10" t="s">
        <v>126</v>
      </c>
      <c r="B42" s="7"/>
      <c r="C42" s="7"/>
      <c r="D42" s="26">
        <v>-790946570.94000006</v>
      </c>
      <c r="E42" s="4"/>
      <c r="F42" s="354"/>
      <c r="G42" s="19" t="s">
        <v>127</v>
      </c>
      <c r="H42" s="7"/>
      <c r="I42" s="475"/>
      <c r="J42" s="70">
        <v>360</v>
      </c>
      <c r="K42" s="7"/>
      <c r="L42" s="63"/>
      <c r="M42" s="7"/>
    </row>
    <row r="43" spans="1:13" x14ac:dyDescent="0.2">
      <c r="A43" s="10" t="s">
        <v>128</v>
      </c>
      <c r="D43" s="26">
        <v>-4322701.5</v>
      </c>
      <c r="E43" s="4"/>
      <c r="F43" s="355"/>
      <c r="G43" s="71" t="s">
        <v>129</v>
      </c>
      <c r="H43" s="71"/>
      <c r="I43" s="481"/>
      <c r="J43" s="71">
        <v>30</v>
      </c>
      <c r="L43" s="63"/>
      <c r="M43" s="7"/>
    </row>
    <row r="44" spans="1:13" x14ac:dyDescent="0.2">
      <c r="A44" s="49" t="s">
        <v>130</v>
      </c>
      <c r="D44" s="73">
        <v>5371624081.1800003</v>
      </c>
      <c r="E44" s="406"/>
      <c r="F44" s="355"/>
      <c r="G44" s="27" t="s">
        <v>131</v>
      </c>
      <c r="H44" s="27"/>
      <c r="I44" s="27"/>
      <c r="J44" s="74">
        <v>4.1003333898588873E-2</v>
      </c>
      <c r="L44" s="63"/>
      <c r="M44" s="7"/>
    </row>
    <row r="45" spans="1:13" x14ac:dyDescent="0.2">
      <c r="B45" s="55"/>
      <c r="D45" s="406"/>
      <c r="E45" s="480"/>
      <c r="F45" s="63"/>
      <c r="G45" s="19" t="s">
        <v>132</v>
      </c>
      <c r="H45" s="7"/>
      <c r="I45" s="7"/>
      <c r="J45" s="75">
        <v>0.01</v>
      </c>
      <c r="L45" s="63"/>
      <c r="M45" s="7"/>
    </row>
    <row r="46" spans="1:13" x14ac:dyDescent="0.2">
      <c r="A46" s="19" t="s">
        <v>145</v>
      </c>
      <c r="B46" s="7"/>
      <c r="C46" s="7"/>
      <c r="D46" s="55">
        <v>5538974954.6149998</v>
      </c>
      <c r="E46" s="482"/>
      <c r="F46" s="63"/>
      <c r="L46" s="63"/>
      <c r="M46" s="7"/>
    </row>
    <row r="47" spans="1:13" x14ac:dyDescent="0.2">
      <c r="A47" s="19" t="s">
        <v>133</v>
      </c>
      <c r="B47" s="7"/>
      <c r="C47" s="7"/>
      <c r="D47" s="54">
        <v>0.39624889420763881</v>
      </c>
      <c r="E47" s="75"/>
      <c r="F47" s="63"/>
      <c r="L47" s="63"/>
      <c r="M47" s="7"/>
    </row>
    <row r="48" spans="1:13" x14ac:dyDescent="0.2">
      <c r="A48" s="19" t="s">
        <v>134</v>
      </c>
      <c r="B48" s="7"/>
      <c r="C48" s="7"/>
      <c r="D48" s="54">
        <v>0.42298938650000001</v>
      </c>
      <c r="E48" s="77"/>
      <c r="F48" s="63"/>
      <c r="G48" s="19" t="s">
        <v>135</v>
      </c>
      <c r="H48" s="19"/>
      <c r="I48" s="483"/>
      <c r="J48" s="79">
        <v>3.1003333898588871E-2</v>
      </c>
      <c r="K48" s="7"/>
      <c r="L48" s="484"/>
      <c r="M48" s="7"/>
    </row>
    <row r="49" spans="1:13" x14ac:dyDescent="0.2">
      <c r="A49" s="19" t="s">
        <v>136</v>
      </c>
      <c r="B49" s="7"/>
      <c r="C49" s="7"/>
      <c r="D49" s="54">
        <v>0.37284833699999997</v>
      </c>
      <c r="E49" s="77"/>
      <c r="F49" s="63"/>
      <c r="G49" s="35" t="s">
        <v>137</v>
      </c>
      <c r="H49" s="61"/>
      <c r="I49" s="61"/>
      <c r="J49" s="481">
        <v>1.6338555223880596E-2</v>
      </c>
      <c r="K49" s="485"/>
      <c r="L49" s="75"/>
      <c r="M49" s="7"/>
    </row>
    <row r="50" spans="1:13" x14ac:dyDescent="0.2">
      <c r="A50" s="19" t="s">
        <v>138</v>
      </c>
      <c r="B50" s="7"/>
      <c r="C50" s="7"/>
      <c r="D50" s="54">
        <v>0.39736220590254628</v>
      </c>
      <c r="E50" s="26"/>
      <c r="F50" s="63"/>
      <c r="G50" s="60" t="s">
        <v>139</v>
      </c>
      <c r="H50" s="82"/>
      <c r="I50" s="82"/>
      <c r="J50" s="83">
        <v>1.4664778674708275E-2</v>
      </c>
      <c r="L50" s="63"/>
      <c r="M50" s="7"/>
    </row>
    <row r="51" spans="1:13" x14ac:dyDescent="0.2">
      <c r="A51" s="7"/>
      <c r="B51" s="7"/>
      <c r="C51" s="7"/>
      <c r="D51" s="7"/>
      <c r="E51" s="75"/>
      <c r="F51" s="63"/>
      <c r="G51" s="31"/>
      <c r="H51" s="31"/>
      <c r="I51" s="31"/>
      <c r="L51" s="63"/>
      <c r="M51" s="7"/>
    </row>
    <row r="52" spans="1:13" x14ac:dyDescent="0.2">
      <c r="A52" s="19" t="s">
        <v>244</v>
      </c>
      <c r="B52" s="7"/>
      <c r="C52" s="7"/>
      <c r="D52" s="37">
        <v>556034827.98000002</v>
      </c>
      <c r="E52" s="480"/>
      <c r="F52" s="63"/>
      <c r="L52" s="7"/>
      <c r="M52" s="7"/>
    </row>
    <row r="53" spans="1:13" x14ac:dyDescent="0.2">
      <c r="A53" s="19" t="s">
        <v>245</v>
      </c>
      <c r="B53" s="7"/>
      <c r="C53" s="7"/>
      <c r="D53" s="84">
        <v>0.10351335454171511</v>
      </c>
      <c r="E53" s="75"/>
      <c r="F53" s="63"/>
      <c r="G53" s="7"/>
      <c r="H53" s="7"/>
      <c r="I53" s="7"/>
      <c r="J53" s="7"/>
      <c r="K53" s="7"/>
      <c r="L53" s="7"/>
      <c r="M53" s="7"/>
    </row>
    <row r="54" spans="1:13" x14ac:dyDescent="0.2">
      <c r="E54" s="36"/>
      <c r="F54" s="63"/>
      <c r="L54" s="7"/>
      <c r="M54" s="7"/>
    </row>
    <row r="55" spans="1:13" x14ac:dyDescent="0.2">
      <c r="A55" s="19" t="s">
        <v>58</v>
      </c>
      <c r="B55" s="7"/>
      <c r="C55" s="7"/>
      <c r="D55" s="63">
        <v>0</v>
      </c>
      <c r="E55" s="36"/>
      <c r="F55" s="63"/>
      <c r="L55" s="7"/>
      <c r="M55" s="7"/>
    </row>
    <row r="56" spans="1:13" x14ac:dyDescent="0.2">
      <c r="A56" s="7"/>
      <c r="B56" s="7"/>
      <c r="C56" s="7"/>
      <c r="D56" s="7"/>
      <c r="E56" s="85"/>
      <c r="F56" s="63"/>
      <c r="L56" s="7"/>
      <c r="M56" s="7"/>
    </row>
    <row r="57" spans="1:13" x14ac:dyDescent="0.2">
      <c r="A57" s="19" t="s">
        <v>140</v>
      </c>
      <c r="B57" s="7"/>
      <c r="C57" s="7"/>
      <c r="D57" s="37">
        <v>0</v>
      </c>
      <c r="E57" s="7"/>
      <c r="F57" s="63"/>
      <c r="L57" s="7"/>
      <c r="M57" s="7"/>
    </row>
    <row r="58" spans="1:13" x14ac:dyDescent="0.2">
      <c r="A58" s="19" t="s">
        <v>141</v>
      </c>
      <c r="B58" s="61"/>
      <c r="C58" s="61"/>
      <c r="D58" s="26">
        <v>750000000</v>
      </c>
      <c r="E58" s="26"/>
      <c r="F58" s="63"/>
      <c r="L58" s="7"/>
      <c r="M58" s="7"/>
    </row>
    <row r="59" spans="1:13" x14ac:dyDescent="0.2">
      <c r="A59" s="19" t="s">
        <v>142</v>
      </c>
      <c r="B59" s="61"/>
      <c r="C59" s="61"/>
      <c r="D59" s="75">
        <v>0</v>
      </c>
      <c r="E59" s="26"/>
      <c r="F59" s="63"/>
      <c r="L59" s="7"/>
      <c r="M59" s="7"/>
    </row>
    <row r="60" spans="1:13" x14ac:dyDescent="0.2">
      <c r="A60" s="87"/>
      <c r="B60" s="61"/>
      <c r="C60" s="61"/>
      <c r="D60" s="61"/>
      <c r="E60" s="26"/>
      <c r="F60" s="63"/>
      <c r="L60" s="7"/>
      <c r="M60" s="7"/>
    </row>
    <row r="61" spans="1:13" x14ac:dyDescent="0.2">
      <c r="A61" s="25" t="s">
        <v>227</v>
      </c>
      <c r="B61" s="7"/>
      <c r="C61" s="7"/>
      <c r="D61" s="7"/>
      <c r="F61" s="63"/>
    </row>
    <row r="62" spans="1:13" x14ac:dyDescent="0.2">
      <c r="A62" s="19" t="s">
        <v>112</v>
      </c>
      <c r="B62" s="7"/>
      <c r="C62" s="7"/>
      <c r="D62" s="26">
        <v>2194812700.8099999</v>
      </c>
      <c r="E62" s="10" t="s">
        <v>265</v>
      </c>
      <c r="F62" s="63"/>
    </row>
    <row r="63" spans="1:13" x14ac:dyDescent="0.2">
      <c r="A63" s="19" t="s">
        <v>111</v>
      </c>
      <c r="B63" s="7"/>
      <c r="C63" s="7"/>
      <c r="D63" s="26">
        <v>18926369.960000001</v>
      </c>
      <c r="E63" s="10" t="s">
        <v>265</v>
      </c>
      <c r="F63" s="63"/>
    </row>
    <row r="64" spans="1:13" x14ac:dyDescent="0.2">
      <c r="A64" s="25" t="s">
        <v>143</v>
      </c>
      <c r="C64" s="27"/>
      <c r="D64" s="58">
        <v>2213739070.77</v>
      </c>
      <c r="F64" s="63"/>
    </row>
  </sheetData>
  <conditionalFormatting sqref="E41">
    <cfRule type="containsText" dxfId="41" priority="3" stopIfTrue="1" operator="containsText" text="Recon Error">
      <formula>NOT(ISERROR(SEARCH("Recon Error",E41)))</formula>
    </cfRule>
    <cfRule type="cellIs" dxfId="40" priority="4" stopIfTrue="1" operator="equal">
      <formula>"Recon Error: Activity &lt;&gt; Balance"</formula>
    </cfRule>
  </conditionalFormatting>
  <conditionalFormatting sqref="E44">
    <cfRule type="containsText" dxfId="39" priority="1" stopIfTrue="1" operator="containsText" text="Recon Error">
      <formula>NOT(ISERROR(SEARCH("Recon Error",E44)))</formula>
    </cfRule>
    <cfRule type="cellIs" dxfId="38" priority="2" stopIfTrue="1" operator="equal">
      <formula>"Recon Error: Activity &lt;&gt; Balance"</formula>
    </cfRule>
  </conditionalFormatting>
  <pageMargins left="0.7" right="0.7" top="0.75" bottom="0.75" header="0.3" footer="0.3"/>
  <pageSetup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workbookViewId="0">
      <selection activeCell="E15" sqref="E15"/>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248</v>
      </c>
      <c r="C1" s="442"/>
      <c r="D1" s="442"/>
      <c r="E1" s="442"/>
      <c r="F1" s="442"/>
      <c r="G1" s="442"/>
      <c r="H1" s="442"/>
      <c r="I1" s="442"/>
      <c r="J1" s="442"/>
      <c r="K1" s="442"/>
      <c r="M1" s="532">
        <v>3</v>
      </c>
      <c r="N1" s="533" t="s">
        <v>263</v>
      </c>
      <c r="O1" s="533"/>
      <c r="P1" s="534"/>
    </row>
    <row r="2" spans="2:16" s="405" customFormat="1" ht="12.4" customHeight="1" x14ac:dyDescent="0.2">
      <c r="B2" s="442"/>
      <c r="C2" s="442"/>
      <c r="D2" s="442"/>
      <c r="E2" s="442"/>
      <c r="F2" s="442"/>
      <c r="G2" s="442"/>
      <c r="H2" s="442"/>
      <c r="I2" s="442"/>
      <c r="J2" s="442"/>
      <c r="K2" s="442"/>
      <c r="M2" s="535">
        <v>5</v>
      </c>
      <c r="N2" s="533" t="s">
        <v>264</v>
      </c>
      <c r="O2" s="533"/>
      <c r="P2" s="534"/>
    </row>
    <row r="3" spans="2:16" s="405" customFormat="1" ht="12.4" customHeight="1" x14ac:dyDescent="0.2">
      <c r="B3" s="458" t="s">
        <v>149</v>
      </c>
      <c r="C3" s="457" t="s">
        <v>89</v>
      </c>
      <c r="D3" s="457" t="s">
        <v>90</v>
      </c>
      <c r="E3" s="456" t="s">
        <v>91</v>
      </c>
      <c r="F3" s="442"/>
      <c r="G3" s="442"/>
      <c r="H3" s="451" t="s">
        <v>150</v>
      </c>
      <c r="I3" s="450">
        <v>0.12046875</v>
      </c>
      <c r="J3" s="455"/>
      <c r="K3" s="442"/>
      <c r="M3" s="460"/>
    </row>
    <row r="4" spans="2:16" s="405" customFormat="1" x14ac:dyDescent="0.2">
      <c r="B4" s="454" t="s">
        <v>92</v>
      </c>
      <c r="C4" s="453">
        <v>43040</v>
      </c>
      <c r="D4" s="453">
        <v>43054</v>
      </c>
      <c r="E4" s="452">
        <v>43084</v>
      </c>
      <c r="F4" s="442"/>
      <c r="G4" s="442"/>
      <c r="H4" s="451" t="s">
        <v>151</v>
      </c>
      <c r="I4" s="450">
        <v>0.92410000000000003</v>
      </c>
      <c r="J4" s="442"/>
      <c r="K4" s="442"/>
    </row>
    <row r="5" spans="2:16" s="405" customFormat="1" ht="12.4" customHeight="1" x14ac:dyDescent="0.2">
      <c r="B5" s="449" t="s">
        <v>93</v>
      </c>
      <c r="C5" s="448">
        <v>43069</v>
      </c>
      <c r="D5" s="448">
        <v>43084</v>
      </c>
      <c r="E5" s="447"/>
      <c r="F5" s="442"/>
      <c r="G5" s="442"/>
      <c r="H5" s="442"/>
      <c r="I5" s="442"/>
      <c r="J5" s="442"/>
      <c r="K5" s="395"/>
    </row>
    <row r="6" spans="2:16" s="405" customFormat="1" ht="12.4" customHeight="1" x14ac:dyDescent="0.2">
      <c r="B6" s="446" t="s">
        <v>94</v>
      </c>
      <c r="C6" s="445">
        <v>30</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249</v>
      </c>
      <c r="G9" s="474" t="s">
        <v>155</v>
      </c>
      <c r="H9" s="474" t="s">
        <v>149</v>
      </c>
      <c r="I9" s="474" t="s">
        <v>149</v>
      </c>
    </row>
    <row r="10" spans="2:16" x14ac:dyDescent="0.2">
      <c r="F10" s="387"/>
      <c r="G10" s="440">
        <v>43570</v>
      </c>
      <c r="H10" s="440">
        <v>43374</v>
      </c>
      <c r="I10" s="368" t="s">
        <v>156</v>
      </c>
    </row>
    <row r="11" spans="2:16" x14ac:dyDescent="0.2">
      <c r="C11" s="363" t="s">
        <v>10</v>
      </c>
      <c r="E11" s="432">
        <v>515000000</v>
      </c>
      <c r="I11" s="368"/>
    </row>
    <row r="12" spans="2:16" x14ac:dyDescent="0.2">
      <c r="D12" s="486" t="s">
        <v>235</v>
      </c>
      <c r="E12" s="421">
        <v>515000000</v>
      </c>
      <c r="F12" s="440"/>
      <c r="J12" s="363" t="s">
        <v>262</v>
      </c>
    </row>
    <row r="13" spans="2:16" x14ac:dyDescent="0.2">
      <c r="D13" s="353"/>
      <c r="E13" s="421"/>
      <c r="G13" s="439"/>
      <c r="H13" s="439"/>
      <c r="I13" s="439"/>
      <c r="J13" s="439"/>
    </row>
    <row r="14" spans="2:16" x14ac:dyDescent="0.2">
      <c r="B14" s="363" t="s">
        <v>157</v>
      </c>
      <c r="E14" s="422">
        <v>515000000</v>
      </c>
      <c r="H14" s="538" t="s">
        <v>162</v>
      </c>
      <c r="I14" s="538"/>
      <c r="J14" s="538"/>
    </row>
    <row r="15" spans="2:16" x14ac:dyDescent="0.2">
      <c r="B15" s="363" t="s">
        <v>158</v>
      </c>
      <c r="D15" s="437"/>
      <c r="E15" s="432">
        <v>120819000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0</v>
      </c>
      <c r="G18" s="363" t="s">
        <v>146</v>
      </c>
      <c r="H18" s="353" t="s">
        <v>3</v>
      </c>
      <c r="I18" s="422">
        <v>0</v>
      </c>
    </row>
    <row r="19" spans="2:10" x14ac:dyDescent="0.2">
      <c r="B19" s="387" t="s">
        <v>161</v>
      </c>
      <c r="C19" s="387"/>
      <c r="D19" s="435"/>
      <c r="E19" s="436">
        <v>635819000</v>
      </c>
    </row>
    <row r="20" spans="2:10" x14ac:dyDescent="0.2">
      <c r="B20" s="387"/>
      <c r="C20" s="387"/>
      <c r="D20" s="435"/>
      <c r="E20" s="434"/>
      <c r="H20" s="539" t="s">
        <v>169</v>
      </c>
      <c r="I20" s="539"/>
      <c r="J20" s="539"/>
    </row>
    <row r="21" spans="2:10" x14ac:dyDescent="0.2">
      <c r="B21" s="363" t="s">
        <v>60</v>
      </c>
      <c r="D21" s="401"/>
      <c r="E21" s="432">
        <v>635819000</v>
      </c>
      <c r="F21" s="390"/>
      <c r="H21" s="353" t="s">
        <v>236</v>
      </c>
      <c r="I21" s="433">
        <v>30</v>
      </c>
    </row>
    <row r="22" spans="2:10" x14ac:dyDescent="0.2">
      <c r="B22" s="363" t="s">
        <v>102</v>
      </c>
      <c r="E22" s="432">
        <v>11293838.529653192</v>
      </c>
      <c r="F22" s="431"/>
      <c r="H22" s="353" t="s">
        <v>237</v>
      </c>
      <c r="I22" s="427">
        <v>1.25028E-2</v>
      </c>
    </row>
    <row r="23" spans="2:10" x14ac:dyDescent="0.2">
      <c r="E23" s="430"/>
      <c r="F23" s="428"/>
      <c r="H23" s="353" t="s">
        <v>238</v>
      </c>
      <c r="I23" s="537">
        <v>3.0999999999999999E-3</v>
      </c>
    </row>
    <row r="24" spans="2:10" x14ac:dyDescent="0.2">
      <c r="B24" s="387" t="s">
        <v>164</v>
      </c>
      <c r="C24" s="387"/>
      <c r="D24" s="387"/>
      <c r="E24" s="429">
        <v>647112838.52965319</v>
      </c>
      <c r="F24" s="428"/>
      <c r="H24" s="353"/>
      <c r="I24" s="427">
        <v>1.56028E-2</v>
      </c>
    </row>
    <row r="25" spans="2:10" x14ac:dyDescent="0.2">
      <c r="E25" s="390"/>
      <c r="F25" s="365"/>
      <c r="H25" s="353"/>
    </row>
    <row r="26" spans="2:10" x14ac:dyDescent="0.2">
      <c r="B26" s="363" t="s">
        <v>166</v>
      </c>
      <c r="E26" s="390">
        <v>1.2565297835527247</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260</v>
      </c>
      <c r="I30" s="422">
        <v>669620.17000000004</v>
      </c>
      <c r="J30" s="420">
        <v>1.3002333398058252</v>
      </c>
    </row>
    <row r="31" spans="2:10" x14ac:dyDescent="0.2">
      <c r="F31" s="380"/>
      <c r="G31" s="386"/>
      <c r="H31" s="353" t="s">
        <v>261</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1.3002333398058252</v>
      </c>
    </row>
    <row r="34" spans="2:12" x14ac:dyDescent="0.2">
      <c r="B34" s="363" t="s">
        <v>171</v>
      </c>
      <c r="E34" s="379">
        <v>6491046840.5100002</v>
      </c>
      <c r="F34" s="404"/>
      <c r="G34" s="365"/>
      <c r="K34" s="390">
        <v>1.56028E-2</v>
      </c>
    </row>
    <row r="35" spans="2:12" x14ac:dyDescent="0.2">
      <c r="B35" s="363" t="s">
        <v>112</v>
      </c>
      <c r="E35" s="396">
        <v>-2194812700.8099999</v>
      </c>
      <c r="F35" s="404"/>
      <c r="G35" s="365"/>
      <c r="H35" s="353"/>
      <c r="I35" s="460"/>
      <c r="J35" s="460"/>
    </row>
    <row r="36" spans="2:12" x14ac:dyDescent="0.2">
      <c r="B36" s="363" t="s">
        <v>119</v>
      </c>
      <c r="E36" s="396">
        <v>1870659213.9199998</v>
      </c>
      <c r="F36" s="404"/>
      <c r="G36" s="365"/>
      <c r="H36" s="353"/>
      <c r="I36" s="461"/>
      <c r="J36" s="462"/>
    </row>
    <row r="37" spans="2:12" x14ac:dyDescent="0.2">
      <c r="B37" s="417" t="s">
        <v>121</v>
      </c>
      <c r="E37" s="396">
        <v>0</v>
      </c>
      <c r="F37" s="404"/>
      <c r="G37" s="365"/>
      <c r="H37" s="353"/>
      <c r="I37" s="463"/>
      <c r="J37" s="462"/>
    </row>
    <row r="38" spans="2:12" x14ac:dyDescent="0.2">
      <c r="B38" s="417" t="s">
        <v>122</v>
      </c>
      <c r="E38" s="396">
        <v>0</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536">
        <v>669620.17000000004</v>
      </c>
      <c r="K40" s="408"/>
    </row>
    <row r="41" spans="2:12" x14ac:dyDescent="0.2">
      <c r="B41" s="412" t="s">
        <v>179</v>
      </c>
      <c r="C41" s="412"/>
      <c r="D41" s="412"/>
      <c r="E41" s="411">
        <v>0</v>
      </c>
      <c r="F41" s="404"/>
      <c r="G41" s="365"/>
      <c r="H41" s="410" t="s">
        <v>132</v>
      </c>
      <c r="I41" s="409">
        <v>529849.17000000004</v>
      </c>
      <c r="K41" s="408"/>
    </row>
    <row r="42" spans="2:12" x14ac:dyDescent="0.2">
      <c r="B42" s="405" t="s">
        <v>126</v>
      </c>
      <c r="C42" s="387"/>
      <c r="D42" s="387"/>
      <c r="E42" s="396">
        <v>-790946570.94000006</v>
      </c>
      <c r="F42" s="404"/>
      <c r="G42" s="407"/>
      <c r="H42" s="363" t="s">
        <v>182</v>
      </c>
      <c r="I42" s="406">
        <v>907512.05</v>
      </c>
      <c r="K42" s="387"/>
      <c r="L42" s="387"/>
    </row>
    <row r="43" spans="2:12" x14ac:dyDescent="0.2">
      <c r="B43" s="405" t="s">
        <v>180</v>
      </c>
      <c r="E43" s="396">
        <v>-4322701.5</v>
      </c>
      <c r="F43" s="404"/>
      <c r="G43" s="365"/>
    </row>
    <row r="44" spans="2:12" x14ac:dyDescent="0.2">
      <c r="B44" s="387" t="s">
        <v>3</v>
      </c>
      <c r="C44" s="387"/>
      <c r="D44" s="387"/>
      <c r="E44" s="403">
        <v>5371624081.1800003</v>
      </c>
      <c r="F44" s="402" t="s">
        <v>146</v>
      </c>
      <c r="G44" s="365"/>
    </row>
    <row r="45" spans="2:12" x14ac:dyDescent="0.2">
      <c r="E45" s="399"/>
      <c r="F45" s="399"/>
      <c r="G45" s="399"/>
    </row>
    <row r="46" spans="2:12" x14ac:dyDescent="0.2">
      <c r="B46" s="371" t="s">
        <v>183</v>
      </c>
      <c r="E46" s="401">
        <v>0.12046875</v>
      </c>
      <c r="F46" s="400"/>
      <c r="G46" s="399"/>
      <c r="H46" s="474" t="s">
        <v>185</v>
      </c>
      <c r="I46" s="474"/>
      <c r="J46" s="474"/>
    </row>
    <row r="47" spans="2:12" x14ac:dyDescent="0.2">
      <c r="E47" s="372"/>
      <c r="G47" s="372"/>
      <c r="K47" s="393"/>
      <c r="L47" s="393"/>
    </row>
    <row r="48" spans="2:12" x14ac:dyDescent="0.2">
      <c r="B48" s="363" t="s">
        <v>184</v>
      </c>
      <c r="E48" s="397">
        <v>5538974954.6149998</v>
      </c>
      <c r="G48" s="396"/>
      <c r="H48" s="353" t="s">
        <v>186</v>
      </c>
      <c r="I48" s="389">
        <v>2575000</v>
      </c>
      <c r="K48" s="393"/>
      <c r="L48" s="393"/>
    </row>
    <row r="49" spans="2:14" x14ac:dyDescent="0.2">
      <c r="B49" s="395" t="s">
        <v>133</v>
      </c>
      <c r="E49" s="390">
        <v>0.39624889420763881</v>
      </c>
      <c r="H49" s="353" t="s">
        <v>188</v>
      </c>
      <c r="I49" s="394">
        <v>2575000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18926369.960000001</v>
      </c>
      <c r="F56" s="378"/>
      <c r="I56" s="377" t="s">
        <v>210</v>
      </c>
      <c r="J56" s="377" t="s">
        <v>173</v>
      </c>
      <c r="M56" s="376"/>
    </row>
    <row r="57" spans="2:14" x14ac:dyDescent="0.2">
      <c r="B57" s="363" t="s">
        <v>190</v>
      </c>
      <c r="E57" s="375">
        <v>0</v>
      </c>
      <c r="F57" s="375"/>
      <c r="H57" s="368" t="s">
        <v>243</v>
      </c>
      <c r="I57" s="374">
        <v>0.10199999999999999</v>
      </c>
      <c r="J57" s="373">
        <v>6.914E-3</v>
      </c>
    </row>
    <row r="58" spans="2:14" x14ac:dyDescent="0.2">
      <c r="B58" s="363" t="s">
        <v>118</v>
      </c>
      <c r="E58" s="372">
        <v>0</v>
      </c>
      <c r="F58" s="371"/>
    </row>
    <row r="59" spans="2:14" x14ac:dyDescent="0.2">
      <c r="B59" s="363" t="s">
        <v>191</v>
      </c>
      <c r="E59" s="370">
        <v>18926369.960000001</v>
      </c>
      <c r="F59" s="369"/>
      <c r="H59" s="368" t="s">
        <v>211</v>
      </c>
      <c r="I59" s="367" t="s">
        <v>225</v>
      </c>
      <c r="J59" s="366"/>
    </row>
    <row r="60" spans="2:14" x14ac:dyDescent="0.2">
      <c r="F60" s="365"/>
    </row>
    <row r="61" spans="2:14" x14ac:dyDescent="0.2">
      <c r="H61" s="540" t="s">
        <v>253</v>
      </c>
      <c r="I61" s="540"/>
      <c r="J61" s="373">
        <v>6.8979916652736381E-2</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37" priority="1" operator="equal">
      <formula>"FAIL"</formula>
    </cfRule>
  </conditionalFormatting>
  <pageMargins left="0.5" right="0.5" top="0.5" bottom="0.5" header="0.5" footer="0.5"/>
  <pageSetup scale="6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7"/>
  <sheetViews>
    <sheetView workbookViewId="0">
      <selection activeCell="E39" sqref="E39"/>
    </sheetView>
  </sheetViews>
  <sheetFormatPr defaultColWidth="9.140625" defaultRowHeight="12.75" x14ac:dyDescent="0.2"/>
  <cols>
    <col min="1" max="1" width="3.85546875" style="363" customWidth="1"/>
    <col min="2" max="2" width="8.85546875" style="363" customWidth="1"/>
    <col min="3" max="3" width="12.7109375" style="363" customWidth="1"/>
    <col min="4" max="4" width="23.5703125" style="363" customWidth="1"/>
    <col min="5" max="5" width="20" style="363" bestFit="1" customWidth="1"/>
    <col min="6" max="6" width="18.42578125" style="363" customWidth="1"/>
    <col min="7" max="7" width="14.7109375" style="363" customWidth="1"/>
    <col min="8" max="8" width="17.85546875" style="363" customWidth="1"/>
    <col min="9" max="9" width="19.85546875" style="363" customWidth="1"/>
    <col min="10" max="10" width="16.140625" style="363" customWidth="1"/>
    <col min="11" max="11" width="11" style="363" customWidth="1"/>
    <col min="12" max="12" width="7.85546875" style="363" customWidth="1"/>
    <col min="13" max="14" width="8.85546875" style="363" customWidth="1"/>
    <col min="15" max="16384" width="9.140625" style="363"/>
  </cols>
  <sheetData>
    <row r="1" spans="2:16" s="405" customFormat="1" x14ac:dyDescent="0.2">
      <c r="B1" s="459" t="s">
        <v>250</v>
      </c>
      <c r="C1" s="442"/>
      <c r="D1" s="442"/>
      <c r="E1" s="442"/>
      <c r="F1" s="442"/>
      <c r="G1" s="442"/>
      <c r="H1" s="442"/>
      <c r="I1" s="442"/>
      <c r="J1" s="442"/>
      <c r="K1" s="442"/>
      <c r="M1" s="532">
        <v>4</v>
      </c>
      <c r="N1" s="533" t="s">
        <v>263</v>
      </c>
      <c r="O1" s="533"/>
      <c r="P1" s="534"/>
    </row>
    <row r="2" spans="2:16" s="405" customFormat="1" ht="12.4" customHeight="1" x14ac:dyDescent="0.2">
      <c r="B2" s="442"/>
      <c r="C2" s="442"/>
      <c r="D2" s="442"/>
      <c r="E2" s="442"/>
      <c r="F2" s="442"/>
      <c r="G2" s="442"/>
      <c r="H2" s="442"/>
      <c r="I2" s="442"/>
      <c r="J2" s="442"/>
      <c r="K2" s="442"/>
      <c r="M2" s="535">
        <v>6</v>
      </c>
      <c r="N2" s="533" t="s">
        <v>264</v>
      </c>
      <c r="O2" s="533"/>
      <c r="P2" s="534"/>
    </row>
    <row r="3" spans="2:16" s="405" customFormat="1" ht="12.4" customHeight="1" x14ac:dyDescent="0.2">
      <c r="B3" s="458" t="s">
        <v>149</v>
      </c>
      <c r="C3" s="457" t="s">
        <v>89</v>
      </c>
      <c r="D3" s="457" t="s">
        <v>90</v>
      </c>
      <c r="E3" s="456" t="s">
        <v>91</v>
      </c>
      <c r="F3" s="442"/>
      <c r="G3" s="442"/>
      <c r="H3" s="451" t="s">
        <v>150</v>
      </c>
      <c r="I3" s="450">
        <v>0.17777913000000001</v>
      </c>
      <c r="J3" s="455"/>
      <c r="K3" s="442"/>
    </row>
    <row r="4" spans="2:16" s="405" customFormat="1" x14ac:dyDescent="0.2">
      <c r="B4" s="454" t="s">
        <v>92</v>
      </c>
      <c r="C4" s="453">
        <v>43040</v>
      </c>
      <c r="D4" s="453">
        <v>43054</v>
      </c>
      <c r="E4" s="452">
        <v>43084</v>
      </c>
      <c r="F4" s="442"/>
      <c r="G4" s="442"/>
      <c r="H4" s="451" t="s">
        <v>151</v>
      </c>
      <c r="I4" s="450">
        <v>0.92410000000000003</v>
      </c>
      <c r="J4" s="442"/>
      <c r="K4" s="442"/>
    </row>
    <row r="5" spans="2:16" s="405" customFormat="1" ht="12.4" customHeight="1" x14ac:dyDescent="0.2">
      <c r="B5" s="449" t="s">
        <v>93</v>
      </c>
      <c r="C5" s="448">
        <v>43069</v>
      </c>
      <c r="D5" s="448">
        <v>43084</v>
      </c>
      <c r="E5" s="447"/>
      <c r="F5" s="442"/>
      <c r="G5" s="442"/>
      <c r="H5" s="442"/>
      <c r="I5" s="442"/>
      <c r="J5" s="442"/>
      <c r="K5" s="395"/>
    </row>
    <row r="6" spans="2:16" s="405" customFormat="1" ht="12.4" customHeight="1" x14ac:dyDescent="0.2">
      <c r="B6" s="446" t="s">
        <v>94</v>
      </c>
      <c r="C6" s="445">
        <v>30</v>
      </c>
      <c r="D6" s="444"/>
      <c r="E6" s="443"/>
      <c r="F6" s="442"/>
      <c r="G6" s="442"/>
      <c r="H6" s="442"/>
      <c r="I6" s="442"/>
      <c r="J6" s="442"/>
      <c r="K6" s="395"/>
    </row>
    <row r="7" spans="2:16" s="405" customFormat="1" x14ac:dyDescent="0.2">
      <c r="B7" s="442"/>
      <c r="C7" s="442"/>
      <c r="D7" s="442"/>
      <c r="E7" s="442"/>
      <c r="F7" s="442"/>
      <c r="G7" s="442"/>
      <c r="H7" s="442"/>
      <c r="I7" s="442"/>
      <c r="J7" s="442"/>
      <c r="K7" s="442"/>
    </row>
    <row r="8" spans="2:16" x14ac:dyDescent="0.2">
      <c r="B8" s="441" t="s">
        <v>152</v>
      </c>
      <c r="G8" s="386" t="s">
        <v>153</v>
      </c>
      <c r="H8" s="386" t="s">
        <v>47</v>
      </c>
      <c r="I8" s="386" t="s">
        <v>154</v>
      </c>
    </row>
    <row r="9" spans="2:16" x14ac:dyDescent="0.2">
      <c r="B9" s="363" t="s">
        <v>251</v>
      </c>
      <c r="G9" s="474" t="s">
        <v>155</v>
      </c>
      <c r="H9" s="474" t="s">
        <v>149</v>
      </c>
      <c r="I9" s="474" t="s">
        <v>149</v>
      </c>
    </row>
    <row r="10" spans="2:16" x14ac:dyDescent="0.2">
      <c r="F10" s="387"/>
      <c r="G10" s="440">
        <v>43936</v>
      </c>
      <c r="H10" s="440">
        <v>43739</v>
      </c>
      <c r="I10" s="368" t="s">
        <v>156</v>
      </c>
    </row>
    <row r="11" spans="2:16" x14ac:dyDescent="0.2">
      <c r="C11" s="363" t="s">
        <v>10</v>
      </c>
      <c r="E11" s="432">
        <v>760000000</v>
      </c>
      <c r="I11" s="368"/>
    </row>
    <row r="12" spans="2:16" x14ac:dyDescent="0.2">
      <c r="D12" s="353"/>
      <c r="E12" s="421">
        <v>760000000</v>
      </c>
      <c r="F12" s="440"/>
      <c r="J12" s="363" t="s">
        <v>262</v>
      </c>
    </row>
    <row r="13" spans="2:16" x14ac:dyDescent="0.2">
      <c r="D13" s="353"/>
      <c r="E13" s="421"/>
      <c r="G13" s="439"/>
      <c r="H13" s="439"/>
      <c r="I13" s="439"/>
      <c r="J13" s="439"/>
    </row>
    <row r="14" spans="2:16" x14ac:dyDescent="0.2">
      <c r="B14" s="363" t="s">
        <v>157</v>
      </c>
      <c r="E14" s="422">
        <v>760000000</v>
      </c>
      <c r="H14" s="538" t="s">
        <v>162</v>
      </c>
      <c r="I14" s="538"/>
      <c r="J14" s="538"/>
    </row>
    <row r="15" spans="2:16" x14ac:dyDescent="0.2">
      <c r="B15" s="363" t="s">
        <v>158</v>
      </c>
      <c r="D15" s="437"/>
      <c r="E15" s="432">
        <v>178296000</v>
      </c>
      <c r="F15" s="396"/>
      <c r="H15" s="353" t="s">
        <v>163</v>
      </c>
      <c r="I15" s="422">
        <v>0</v>
      </c>
    </row>
    <row r="16" spans="2:16" x14ac:dyDescent="0.2">
      <c r="B16" s="363" t="s">
        <v>159</v>
      </c>
      <c r="D16" s="437"/>
      <c r="E16" s="432">
        <v>0</v>
      </c>
      <c r="F16" s="396"/>
      <c r="H16" s="353" t="s">
        <v>233</v>
      </c>
      <c r="I16" s="422">
        <v>0</v>
      </c>
    </row>
    <row r="17" spans="2:10" x14ac:dyDescent="0.2">
      <c r="B17" s="363" t="s">
        <v>160</v>
      </c>
      <c r="D17" s="437"/>
      <c r="E17" s="432">
        <v>0</v>
      </c>
      <c r="F17" s="396"/>
      <c r="H17" s="353" t="s">
        <v>165</v>
      </c>
      <c r="I17" s="438">
        <v>0</v>
      </c>
    </row>
    <row r="18" spans="2:10" x14ac:dyDescent="0.2">
      <c r="B18" s="363" t="s">
        <v>58</v>
      </c>
      <c r="D18" s="437"/>
      <c r="E18" s="432">
        <v>0</v>
      </c>
      <c r="G18" s="363" t="s">
        <v>146</v>
      </c>
      <c r="H18" s="353" t="s">
        <v>3</v>
      </c>
      <c r="I18" s="422">
        <v>0</v>
      </c>
    </row>
    <row r="19" spans="2:10" x14ac:dyDescent="0.2">
      <c r="B19" s="387" t="s">
        <v>161</v>
      </c>
      <c r="C19" s="387"/>
      <c r="D19" s="435"/>
      <c r="E19" s="436">
        <v>938296000</v>
      </c>
    </row>
    <row r="20" spans="2:10" x14ac:dyDescent="0.2">
      <c r="B20" s="387"/>
      <c r="C20" s="387"/>
      <c r="D20" s="435"/>
      <c r="E20" s="434"/>
      <c r="H20" s="539" t="s">
        <v>169</v>
      </c>
      <c r="I20" s="539"/>
      <c r="J20" s="539"/>
    </row>
    <row r="21" spans="2:10" x14ac:dyDescent="0.2">
      <c r="B21" s="363" t="s">
        <v>60</v>
      </c>
      <c r="D21" s="401"/>
      <c r="E21" s="432">
        <v>938296000</v>
      </c>
      <c r="F21" s="390"/>
      <c r="H21" s="353" t="s">
        <v>94</v>
      </c>
      <c r="I21" s="433">
        <v>30</v>
      </c>
    </row>
    <row r="22" spans="2:10" x14ac:dyDescent="0.2">
      <c r="B22" s="363" t="s">
        <v>102</v>
      </c>
      <c r="E22" s="432">
        <v>16666655.839229822</v>
      </c>
      <c r="F22" s="431"/>
      <c r="H22" s="353" t="s">
        <v>148</v>
      </c>
      <c r="I22" s="427">
        <v>1.25028E-2</v>
      </c>
    </row>
    <row r="23" spans="2:10" x14ac:dyDescent="0.2">
      <c r="E23" s="430"/>
      <c r="F23" s="428"/>
      <c r="H23" s="353" t="s">
        <v>172</v>
      </c>
      <c r="I23" s="427">
        <v>4.3E-3</v>
      </c>
    </row>
    <row r="24" spans="2:10" x14ac:dyDescent="0.2">
      <c r="B24" s="387" t="s">
        <v>164</v>
      </c>
      <c r="C24" s="387"/>
      <c r="D24" s="387"/>
      <c r="E24" s="429">
        <v>954962655.83922982</v>
      </c>
      <c r="F24" s="428"/>
      <c r="H24" s="353"/>
      <c r="I24" s="427">
        <v>1.68028E-2</v>
      </c>
    </row>
    <row r="25" spans="2:10" x14ac:dyDescent="0.2">
      <c r="E25" s="390"/>
      <c r="F25" s="365"/>
      <c r="H25" s="353"/>
    </row>
    <row r="26" spans="2:10" x14ac:dyDescent="0.2">
      <c r="B26" s="363" t="s">
        <v>166</v>
      </c>
      <c r="E26" s="390">
        <v>1.2565298103147762</v>
      </c>
      <c r="F26" s="426"/>
      <c r="H26" s="353"/>
    </row>
    <row r="27" spans="2:10" x14ac:dyDescent="0.2">
      <c r="F27" s="365"/>
      <c r="H27" s="353"/>
      <c r="I27" s="390"/>
    </row>
    <row r="28" spans="2:10" x14ac:dyDescent="0.2">
      <c r="F28" s="365"/>
    </row>
    <row r="29" spans="2:10" x14ac:dyDescent="0.2">
      <c r="B29" s="387" t="s">
        <v>167</v>
      </c>
      <c r="F29" s="365"/>
      <c r="H29" s="353"/>
      <c r="I29" s="377" t="s">
        <v>173</v>
      </c>
      <c r="J29" s="377" t="s">
        <v>174</v>
      </c>
    </row>
    <row r="30" spans="2:10" x14ac:dyDescent="0.2">
      <c r="B30" s="363" t="s">
        <v>168</v>
      </c>
      <c r="F30" s="425"/>
      <c r="G30" s="386"/>
      <c r="H30" s="353" t="s">
        <v>175</v>
      </c>
      <c r="I30" s="422">
        <v>1064177.33</v>
      </c>
      <c r="J30" s="420">
        <v>1.4002333289473685</v>
      </c>
    </row>
    <row r="31" spans="2:10" x14ac:dyDescent="0.2">
      <c r="F31" s="380"/>
      <c r="G31" s="386"/>
      <c r="H31" s="353" t="s">
        <v>176</v>
      </c>
      <c r="I31" s="421">
        <v>0</v>
      </c>
      <c r="J31" s="420">
        <v>0</v>
      </c>
    </row>
    <row r="32" spans="2:10" x14ac:dyDescent="0.2">
      <c r="E32" s="385" t="s">
        <v>147</v>
      </c>
      <c r="F32" s="380"/>
      <c r="G32" s="384"/>
      <c r="H32" s="353"/>
      <c r="I32" s="419"/>
      <c r="J32" s="418"/>
    </row>
    <row r="33" spans="2:12" x14ac:dyDescent="0.2">
      <c r="E33" s="381" t="s">
        <v>170</v>
      </c>
      <c r="F33" s="424"/>
      <c r="G33" s="423"/>
      <c r="H33" s="353"/>
      <c r="I33" s="416"/>
      <c r="J33" s="415">
        <v>1.4002333289473685</v>
      </c>
    </row>
    <row r="34" spans="2:12" x14ac:dyDescent="0.2">
      <c r="B34" s="363" t="s">
        <v>171</v>
      </c>
      <c r="E34" s="379">
        <v>6491046840.5100002</v>
      </c>
      <c r="F34" s="404"/>
      <c r="G34" s="365"/>
      <c r="K34" s="390">
        <v>1.68028E-2</v>
      </c>
    </row>
    <row r="35" spans="2:12" x14ac:dyDescent="0.2">
      <c r="B35" s="363" t="s">
        <v>112</v>
      </c>
      <c r="E35" s="396">
        <v>-2194812700.8099999</v>
      </c>
      <c r="F35" s="404"/>
      <c r="G35" s="365"/>
      <c r="H35" s="353"/>
      <c r="I35" s="460"/>
      <c r="J35" s="460"/>
    </row>
    <row r="36" spans="2:12" x14ac:dyDescent="0.2">
      <c r="B36" s="363" t="s">
        <v>119</v>
      </c>
      <c r="E36" s="396">
        <v>1870659213.9199998</v>
      </c>
      <c r="F36" s="404"/>
      <c r="G36" s="365"/>
      <c r="H36" s="353"/>
      <c r="I36" s="461"/>
      <c r="J36" s="462"/>
    </row>
    <row r="37" spans="2:12" x14ac:dyDescent="0.2">
      <c r="B37" s="417" t="s">
        <v>121</v>
      </c>
      <c r="E37" s="396">
        <v>0</v>
      </c>
      <c r="F37" s="404"/>
      <c r="G37" s="365"/>
      <c r="H37" s="353"/>
      <c r="I37" s="463"/>
      <c r="J37" s="462"/>
    </row>
    <row r="38" spans="2:12" x14ac:dyDescent="0.2">
      <c r="B38" s="417" t="s">
        <v>122</v>
      </c>
      <c r="E38" s="396">
        <v>0</v>
      </c>
      <c r="F38" s="404"/>
      <c r="G38" s="365"/>
      <c r="H38" s="353"/>
      <c r="I38" s="464"/>
      <c r="J38" s="462"/>
    </row>
    <row r="39" spans="2:12" s="387" customFormat="1" x14ac:dyDescent="0.2">
      <c r="B39" s="417" t="s">
        <v>124</v>
      </c>
      <c r="C39" s="363"/>
      <c r="D39" s="363"/>
      <c r="E39" s="396">
        <v>0</v>
      </c>
      <c r="F39" s="404"/>
      <c r="G39" s="365"/>
      <c r="H39" s="353"/>
      <c r="I39" s="416"/>
      <c r="J39" s="465"/>
      <c r="K39" s="414"/>
      <c r="L39" s="363"/>
    </row>
    <row r="40" spans="2:12" x14ac:dyDescent="0.2">
      <c r="B40" s="363" t="s">
        <v>177</v>
      </c>
      <c r="E40" s="396">
        <v>0</v>
      </c>
      <c r="F40" s="404"/>
      <c r="G40" s="365"/>
      <c r="H40" s="353" t="s">
        <v>181</v>
      </c>
      <c r="I40" s="536">
        <v>1064177.33</v>
      </c>
      <c r="K40" s="408"/>
    </row>
    <row r="41" spans="2:12" x14ac:dyDescent="0.2">
      <c r="B41" s="412" t="s">
        <v>179</v>
      </c>
      <c r="C41" s="412"/>
      <c r="D41" s="412"/>
      <c r="E41" s="411">
        <v>0</v>
      </c>
      <c r="F41" s="404"/>
      <c r="G41" s="365"/>
      <c r="H41" s="410" t="s">
        <v>132</v>
      </c>
      <c r="I41" s="409">
        <v>781913.33</v>
      </c>
      <c r="K41" s="408"/>
    </row>
    <row r="42" spans="2:12" x14ac:dyDescent="0.2">
      <c r="B42" s="405" t="s">
        <v>126</v>
      </c>
      <c r="C42" s="387"/>
      <c r="D42" s="387"/>
      <c r="E42" s="396">
        <v>-790946570.94000006</v>
      </c>
      <c r="F42" s="404"/>
      <c r="G42" s="407"/>
      <c r="H42" s="363" t="s">
        <v>182</v>
      </c>
      <c r="I42" s="406">
        <v>1263241.1599999997</v>
      </c>
      <c r="K42" s="387"/>
      <c r="L42" s="387"/>
    </row>
    <row r="43" spans="2:12" x14ac:dyDescent="0.2">
      <c r="B43" s="405" t="s">
        <v>180</v>
      </c>
      <c r="E43" s="396">
        <v>-4322701.5</v>
      </c>
      <c r="F43" s="404"/>
      <c r="G43" s="365"/>
    </row>
    <row r="44" spans="2:12" x14ac:dyDescent="0.2">
      <c r="B44" s="387" t="s">
        <v>3</v>
      </c>
      <c r="C44" s="387"/>
      <c r="D44" s="387"/>
      <c r="E44" s="403">
        <v>5371624081.1800003</v>
      </c>
      <c r="F44" s="402" t="s">
        <v>146</v>
      </c>
      <c r="G44" s="365"/>
    </row>
    <row r="45" spans="2:12" x14ac:dyDescent="0.2">
      <c r="E45" s="399"/>
      <c r="F45" s="399"/>
      <c r="G45" s="399"/>
    </row>
    <row r="46" spans="2:12" x14ac:dyDescent="0.2">
      <c r="B46" s="371" t="s">
        <v>183</v>
      </c>
      <c r="E46" s="401">
        <v>0.17777913000000001</v>
      </c>
      <c r="F46" s="400"/>
      <c r="G46" s="399"/>
      <c r="H46" s="474" t="s">
        <v>185</v>
      </c>
      <c r="I46" s="474"/>
      <c r="J46" s="474"/>
    </row>
    <row r="47" spans="2:12" x14ac:dyDescent="0.2">
      <c r="E47" s="372"/>
      <c r="G47" s="372"/>
      <c r="K47" s="393"/>
      <c r="L47" s="393"/>
    </row>
    <row r="48" spans="2:12" x14ac:dyDescent="0.2">
      <c r="B48" s="363" t="s">
        <v>184</v>
      </c>
      <c r="E48" s="397">
        <v>5538974954.6149998</v>
      </c>
      <c r="G48" s="396"/>
      <c r="H48" s="353" t="s">
        <v>186</v>
      </c>
      <c r="I48" s="389">
        <v>3800000</v>
      </c>
      <c r="K48" s="393"/>
      <c r="L48" s="393"/>
    </row>
    <row r="49" spans="2:14" x14ac:dyDescent="0.2">
      <c r="B49" s="395" t="s">
        <v>133</v>
      </c>
      <c r="E49" s="390">
        <v>0.39624889420763881</v>
      </c>
      <c r="H49" s="353" t="s">
        <v>188</v>
      </c>
      <c r="I49" s="394">
        <v>3800000</v>
      </c>
      <c r="L49" s="393"/>
      <c r="M49" s="392"/>
    </row>
    <row r="50" spans="2:14" x14ac:dyDescent="0.2">
      <c r="B50" s="391"/>
      <c r="E50" s="390"/>
      <c r="H50" s="353" t="s">
        <v>189</v>
      </c>
      <c r="I50" s="389">
        <v>0</v>
      </c>
      <c r="M50" s="388"/>
    </row>
    <row r="51" spans="2:14" x14ac:dyDescent="0.2">
      <c r="B51" s="387" t="s">
        <v>20</v>
      </c>
      <c r="H51" s="371"/>
      <c r="I51" s="372"/>
    </row>
    <row r="52" spans="2:14" x14ac:dyDescent="0.2">
      <c r="B52" s="363" t="s">
        <v>187</v>
      </c>
      <c r="F52" s="386"/>
      <c r="H52" s="371"/>
      <c r="I52" s="372"/>
    </row>
    <row r="53" spans="2:14" x14ac:dyDescent="0.2">
      <c r="H53" s="369"/>
      <c r="N53" s="487"/>
    </row>
    <row r="54" spans="2:14" x14ac:dyDescent="0.2">
      <c r="E54" s="385" t="s">
        <v>147</v>
      </c>
      <c r="F54" s="384"/>
      <c r="H54" s="383" t="s">
        <v>242</v>
      </c>
      <c r="I54" s="382"/>
      <c r="J54" s="382"/>
    </row>
    <row r="55" spans="2:14" x14ac:dyDescent="0.2">
      <c r="E55" s="381" t="s">
        <v>170</v>
      </c>
      <c r="F55" s="380"/>
      <c r="M55" s="376"/>
    </row>
    <row r="56" spans="2:14" x14ac:dyDescent="0.2">
      <c r="B56" s="363" t="s">
        <v>111</v>
      </c>
      <c r="E56" s="379">
        <v>18926369.960000001</v>
      </c>
      <c r="F56" s="378"/>
      <c r="I56" s="377" t="s">
        <v>210</v>
      </c>
      <c r="J56" s="377" t="s">
        <v>173</v>
      </c>
      <c r="M56" s="376"/>
    </row>
    <row r="57" spans="2:14" x14ac:dyDescent="0.2">
      <c r="B57" s="363" t="s">
        <v>190</v>
      </c>
      <c r="E57" s="375">
        <v>0</v>
      </c>
      <c r="F57" s="375"/>
      <c r="H57" s="368" t="s">
        <v>243</v>
      </c>
      <c r="I57" s="374">
        <v>0.10199999999999999</v>
      </c>
      <c r="J57" s="373">
        <v>6.914E-3</v>
      </c>
    </row>
    <row r="58" spans="2:14" x14ac:dyDescent="0.2">
      <c r="B58" s="363" t="s">
        <v>118</v>
      </c>
      <c r="E58" s="372">
        <v>0</v>
      </c>
      <c r="F58" s="371"/>
    </row>
    <row r="59" spans="2:14" x14ac:dyDescent="0.2">
      <c r="B59" s="363" t="s">
        <v>191</v>
      </c>
      <c r="E59" s="370">
        <v>18926369.960000001</v>
      </c>
      <c r="F59" s="369"/>
      <c r="H59" s="368" t="s">
        <v>211</v>
      </c>
      <c r="I59" s="367" t="s">
        <v>225</v>
      </c>
      <c r="J59" s="366"/>
    </row>
    <row r="60" spans="2:14" x14ac:dyDescent="0.2">
      <c r="F60" s="365"/>
    </row>
    <row r="61" spans="2:14" x14ac:dyDescent="0.2">
      <c r="H61" s="540" t="s">
        <v>253</v>
      </c>
      <c r="I61" s="540"/>
      <c r="J61" s="373">
        <v>6.8979916652736381E-2</v>
      </c>
    </row>
    <row r="62" spans="2:14" x14ac:dyDescent="0.2">
      <c r="H62" s="540"/>
      <c r="I62" s="540"/>
    </row>
    <row r="64" spans="2:14" x14ac:dyDescent="0.2">
      <c r="E64" s="364"/>
      <c r="F64" s="364"/>
    </row>
    <row r="65" spans="5:6" x14ac:dyDescent="0.2">
      <c r="E65" s="364"/>
      <c r="F65" s="364"/>
    </row>
    <row r="66" spans="5:6" x14ac:dyDescent="0.2">
      <c r="E66" s="364"/>
      <c r="F66" s="364"/>
    </row>
    <row r="67" spans="5:6" x14ac:dyDescent="0.2">
      <c r="E67" s="364"/>
      <c r="F67" s="364"/>
    </row>
  </sheetData>
  <mergeCells count="3">
    <mergeCell ref="H14:J14"/>
    <mergeCell ref="H20:J20"/>
    <mergeCell ref="H61:I62"/>
  </mergeCells>
  <conditionalFormatting sqref="I59">
    <cfRule type="cellIs" dxfId="36" priority="1" operator="equal">
      <formula>"FAIL"</formula>
    </cfRule>
  </conditionalFormatting>
  <pageMargins left="0.5" right="0.5" top="0.5" bottom="0.5" header="0.5" footer="0.5"/>
  <pageSetup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workbookViewId="0">
      <selection activeCell="C14" sqref="C14"/>
    </sheetView>
  </sheetViews>
  <sheetFormatPr defaultColWidth="19.85546875" defaultRowHeight="12.75" x14ac:dyDescent="0.2"/>
  <cols>
    <col min="1" max="16384" width="19.85546875" style="405"/>
  </cols>
  <sheetData>
    <row r="1" spans="1:15" x14ac:dyDescent="0.2">
      <c r="A1" s="459" t="s">
        <v>87</v>
      </c>
      <c r="B1" s="442"/>
      <c r="C1" s="442"/>
      <c r="D1" s="442"/>
      <c r="I1" s="442"/>
      <c r="J1" s="442"/>
      <c r="K1" s="442"/>
    </row>
    <row r="2" spans="1:15" ht="12.4" customHeight="1" x14ac:dyDescent="0.2">
      <c r="A2" s="442"/>
      <c r="B2" s="442"/>
      <c r="C2" s="442"/>
      <c r="D2" s="442"/>
      <c r="G2" s="488"/>
      <c r="H2" s="488"/>
      <c r="I2" s="489"/>
      <c r="J2" s="489"/>
      <c r="K2" s="489"/>
      <c r="L2" s="488"/>
      <c r="M2" s="488"/>
    </row>
    <row r="3" spans="1:15" ht="12.4" customHeight="1" x14ac:dyDescent="0.2">
      <c r="A3" s="458" t="s">
        <v>149</v>
      </c>
      <c r="B3" s="457" t="s">
        <v>89</v>
      </c>
      <c r="C3" s="457" t="s">
        <v>90</v>
      </c>
      <c r="D3" s="456" t="s">
        <v>91</v>
      </c>
      <c r="G3" s="488"/>
      <c r="H3" s="488"/>
      <c r="I3" s="490"/>
      <c r="J3" s="490"/>
      <c r="K3" s="490"/>
      <c r="L3" s="488"/>
      <c r="M3" s="488"/>
    </row>
    <row r="4" spans="1:15" ht="12.4" customHeight="1" x14ac:dyDescent="0.2">
      <c r="A4" s="491" t="s">
        <v>92</v>
      </c>
      <c r="B4" s="492">
        <v>43040</v>
      </c>
      <c r="C4" s="492">
        <v>43054</v>
      </c>
      <c r="D4" s="493">
        <v>43084</v>
      </c>
      <c r="G4" s="488"/>
      <c r="H4" s="488"/>
      <c r="I4" s="494"/>
      <c r="J4" s="494"/>
      <c r="K4" s="494"/>
      <c r="L4" s="488"/>
      <c r="M4" s="488"/>
    </row>
    <row r="5" spans="1:15" ht="12.4" customHeight="1" x14ac:dyDescent="0.2">
      <c r="A5" s="495" t="s">
        <v>93</v>
      </c>
      <c r="B5" s="494">
        <v>43069</v>
      </c>
      <c r="C5" s="494">
        <v>43084</v>
      </c>
      <c r="D5" s="447"/>
      <c r="G5" s="488"/>
      <c r="H5" s="488"/>
      <c r="I5" s="494"/>
      <c r="J5" s="494"/>
      <c r="K5" s="494"/>
      <c r="L5" s="488"/>
      <c r="M5" s="488"/>
    </row>
    <row r="6" spans="1:15" ht="12.4" customHeight="1" x14ac:dyDescent="0.2">
      <c r="A6" s="446" t="s">
        <v>94</v>
      </c>
      <c r="B6" s="444"/>
      <c r="C6" s="444"/>
      <c r="D6" s="443"/>
      <c r="G6" s="488"/>
      <c r="H6" s="488"/>
      <c r="I6" s="488"/>
      <c r="J6" s="489"/>
      <c r="K6" s="489"/>
      <c r="L6" s="488"/>
      <c r="M6" s="488"/>
    </row>
    <row r="7" spans="1:15" x14ac:dyDescent="0.2">
      <c r="G7" s="488"/>
      <c r="H7" s="488"/>
      <c r="I7" s="488"/>
      <c r="J7" s="488"/>
      <c r="K7" s="488"/>
      <c r="L7" s="488"/>
      <c r="M7" s="488"/>
    </row>
    <row r="8" spans="1:15" x14ac:dyDescent="0.2">
      <c r="A8" s="496" t="s">
        <v>200</v>
      </c>
      <c r="B8" s="497"/>
      <c r="C8" s="497"/>
      <c r="D8" s="497"/>
      <c r="E8" s="497"/>
      <c r="F8" s="497"/>
      <c r="G8" s="498"/>
      <c r="H8" s="488"/>
      <c r="I8" s="488"/>
      <c r="J8" s="488"/>
      <c r="K8" s="488"/>
      <c r="L8" s="488"/>
      <c r="M8" s="488"/>
    </row>
    <row r="9" spans="1:15" x14ac:dyDescent="0.2">
      <c r="A9" s="496"/>
      <c r="B9" s="497"/>
      <c r="C9" s="497"/>
      <c r="D9" s="497"/>
      <c r="E9" s="497"/>
      <c r="F9" s="497"/>
      <c r="G9" s="498"/>
      <c r="H9" s="488"/>
      <c r="I9" s="488"/>
      <c r="J9" s="488"/>
      <c r="K9" s="488"/>
      <c r="L9" s="488"/>
      <c r="M9" s="488"/>
    </row>
    <row r="10" spans="1:15" ht="25.5" x14ac:dyDescent="0.2">
      <c r="A10" s="499"/>
      <c r="B10" s="221" t="s">
        <v>201</v>
      </c>
      <c r="C10" s="222" t="s">
        <v>202</v>
      </c>
      <c r="D10" s="222" t="s">
        <v>210</v>
      </c>
      <c r="E10" s="222" t="s">
        <v>230</v>
      </c>
      <c r="F10" s="223"/>
      <c r="G10" s="500"/>
      <c r="H10" s="223"/>
      <c r="I10" s="488"/>
      <c r="J10" s="488"/>
      <c r="K10" s="488"/>
      <c r="L10" s="488"/>
      <c r="M10" s="488"/>
    </row>
    <row r="11" spans="1:15" x14ac:dyDescent="0.2">
      <c r="A11" s="499"/>
      <c r="B11" s="224" t="s">
        <v>203</v>
      </c>
      <c r="C11" s="225">
        <v>193524545.5</v>
      </c>
      <c r="D11" s="226">
        <v>0.1</v>
      </c>
      <c r="E11" s="227">
        <v>0</v>
      </c>
      <c r="F11" s="227"/>
      <c r="G11" s="500"/>
      <c r="H11" s="228"/>
      <c r="I11" s="488"/>
      <c r="J11" s="488"/>
      <c r="K11" s="488"/>
      <c r="L11" s="488"/>
      <c r="M11" s="488"/>
    </row>
    <row r="12" spans="1:15" x14ac:dyDescent="0.2">
      <c r="A12" s="499"/>
      <c r="B12" s="224"/>
      <c r="C12" s="225"/>
      <c r="D12" s="226"/>
      <c r="E12" s="227"/>
      <c r="F12" s="227"/>
      <c r="G12" s="500"/>
      <c r="H12" s="228"/>
      <c r="I12" s="488"/>
      <c r="J12" s="488" t="s">
        <v>262</v>
      </c>
      <c r="K12" s="488"/>
      <c r="L12" s="488"/>
      <c r="M12" s="488"/>
    </row>
    <row r="13" spans="1:15" x14ac:dyDescent="0.2">
      <c r="A13" s="499"/>
      <c r="B13" s="224" t="s">
        <v>204</v>
      </c>
      <c r="C13" s="225">
        <v>142755184.30000001</v>
      </c>
      <c r="D13" s="229">
        <v>0.04</v>
      </c>
      <c r="E13" s="227">
        <v>0</v>
      </c>
      <c r="F13" s="227"/>
      <c r="G13" s="500"/>
      <c r="H13" s="228"/>
      <c r="I13" s="488"/>
      <c r="M13" s="501"/>
      <c r="N13" s="502"/>
      <c r="O13" s="503"/>
    </row>
    <row r="14" spans="1:15" x14ac:dyDescent="0.2">
      <c r="A14" s="499"/>
      <c r="B14" s="224" t="s">
        <v>205</v>
      </c>
      <c r="C14" s="225">
        <v>106600477.3</v>
      </c>
      <c r="D14" s="229">
        <v>3.5000000000000003E-2</v>
      </c>
      <c r="E14" s="227">
        <v>0</v>
      </c>
      <c r="F14" s="227"/>
      <c r="G14" s="500"/>
      <c r="H14" s="228"/>
      <c r="I14" s="488"/>
      <c r="J14" s="488"/>
      <c r="K14" s="488"/>
      <c r="L14" s="488"/>
      <c r="M14" s="488"/>
    </row>
    <row r="15" spans="1:15" x14ac:dyDescent="0.2">
      <c r="A15" s="499"/>
      <c r="B15" s="224" t="s">
        <v>206</v>
      </c>
      <c r="C15" s="233">
        <v>56491085.600000001</v>
      </c>
      <c r="D15" s="229">
        <v>3.2500000000000001E-2</v>
      </c>
      <c r="E15" s="227">
        <v>0</v>
      </c>
      <c r="F15" s="227"/>
      <c r="G15" s="500"/>
      <c r="H15" s="228"/>
      <c r="I15" s="488"/>
      <c r="J15" s="488"/>
      <c r="K15" s="488"/>
      <c r="L15" s="488"/>
      <c r="M15" s="488"/>
    </row>
    <row r="16" spans="1:15" x14ac:dyDescent="0.2">
      <c r="A16" s="499"/>
      <c r="B16" s="224"/>
      <c r="C16" s="233"/>
      <c r="D16" s="226"/>
      <c r="E16" s="227"/>
      <c r="F16" s="227"/>
      <c r="G16" s="500"/>
      <c r="H16" s="228"/>
      <c r="I16" s="488"/>
      <c r="J16" s="488"/>
      <c r="K16" s="488"/>
      <c r="L16" s="488"/>
      <c r="M16" s="488"/>
    </row>
    <row r="17" spans="1:13" x14ac:dyDescent="0.2">
      <c r="A17" s="499"/>
      <c r="B17" s="224" t="s">
        <v>207</v>
      </c>
      <c r="C17" s="233">
        <v>47329724.479999997</v>
      </c>
      <c r="D17" s="229">
        <v>2.5000000000000001E-2</v>
      </c>
      <c r="E17" s="227">
        <v>0</v>
      </c>
      <c r="F17" s="227"/>
      <c r="G17" s="500"/>
      <c r="H17" s="228"/>
      <c r="I17" s="488"/>
      <c r="J17" s="488"/>
      <c r="K17" s="488"/>
      <c r="L17" s="488"/>
      <c r="M17" s="488"/>
    </row>
    <row r="18" spans="1:13" x14ac:dyDescent="0.2">
      <c r="A18" s="499"/>
      <c r="B18" s="224"/>
      <c r="C18" s="233">
        <v>0</v>
      </c>
      <c r="D18" s="229">
        <v>0.02</v>
      </c>
      <c r="E18" s="227">
        <v>0</v>
      </c>
      <c r="F18" s="227"/>
      <c r="G18" s="500"/>
      <c r="H18" s="228"/>
      <c r="I18" s="488"/>
      <c r="J18" s="488"/>
      <c r="K18" s="488"/>
      <c r="L18" s="488"/>
      <c r="M18" s="488"/>
    </row>
    <row r="19" spans="1:13" x14ac:dyDescent="0.2">
      <c r="A19" s="499"/>
      <c r="B19" s="224"/>
      <c r="C19" s="233">
        <v>0</v>
      </c>
      <c r="D19" s="234">
        <v>0.02</v>
      </c>
      <c r="E19" s="235">
        <v>0</v>
      </c>
      <c r="F19" s="227"/>
      <c r="G19" s="500"/>
      <c r="H19" s="228"/>
      <c r="I19" s="488"/>
      <c r="J19" s="488"/>
      <c r="K19" s="488"/>
      <c r="L19" s="488"/>
      <c r="M19" s="488"/>
    </row>
    <row r="20" spans="1:13" x14ac:dyDescent="0.2">
      <c r="A20" s="499"/>
      <c r="B20" s="236"/>
      <c r="C20" s="237">
        <v>546701017.18000007</v>
      </c>
      <c r="D20" s="238"/>
      <c r="E20" s="488"/>
      <c r="F20" s="227"/>
      <c r="G20" s="262"/>
      <c r="H20" s="227"/>
      <c r="I20" s="488"/>
      <c r="J20" s="488"/>
      <c r="K20" s="488"/>
      <c r="L20" s="488"/>
      <c r="M20" s="488"/>
    </row>
    <row r="21" spans="1:13" x14ac:dyDescent="0.2">
      <c r="A21" s="499"/>
      <c r="B21" s="224"/>
      <c r="C21" s="224"/>
      <c r="D21" s="224"/>
      <c r="E21" s="488"/>
      <c r="F21" s="224"/>
      <c r="G21" s="347"/>
      <c r="H21" s="239"/>
      <c r="I21" s="488"/>
      <c r="J21" s="488"/>
      <c r="K21" s="488"/>
      <c r="L21" s="488"/>
      <c r="M21" s="488"/>
    </row>
    <row r="22" spans="1:13" x14ac:dyDescent="0.2">
      <c r="A22" s="504"/>
      <c r="B22" s="444"/>
      <c r="C22" s="241" t="s">
        <v>208</v>
      </c>
      <c r="D22" s="444"/>
      <c r="E22" s="242">
        <v>0</v>
      </c>
      <c r="F22" s="444"/>
      <c r="G22" s="505"/>
      <c r="H22" s="225"/>
      <c r="I22" s="488"/>
      <c r="J22" s="488"/>
      <c r="K22" s="488"/>
      <c r="L22" s="488"/>
      <c r="M22" s="488"/>
    </row>
    <row r="23" spans="1:13" x14ac:dyDescent="0.2">
      <c r="G23" s="488"/>
      <c r="H23" s="488"/>
      <c r="I23" s="488"/>
      <c r="J23" s="488"/>
      <c r="K23" s="488"/>
      <c r="L23" s="488"/>
      <c r="M23" s="488"/>
    </row>
    <row r="24" spans="1:13" x14ac:dyDescent="0.2">
      <c r="A24" s="496" t="s">
        <v>209</v>
      </c>
      <c r="B24" s="497"/>
      <c r="C24" s="506" t="s">
        <v>210</v>
      </c>
      <c r="D24" s="506" t="s">
        <v>173</v>
      </c>
      <c r="E24" s="507" t="s">
        <v>211</v>
      </c>
      <c r="G24" s="488"/>
      <c r="H24" s="488"/>
      <c r="I24" s="488"/>
      <c r="J24" s="488"/>
      <c r="K24" s="488"/>
      <c r="L24" s="488"/>
      <c r="M24" s="488"/>
    </row>
    <row r="25" spans="1:13" x14ac:dyDescent="0.2">
      <c r="A25" s="499"/>
      <c r="B25" s="488"/>
      <c r="C25" s="488"/>
      <c r="D25" s="488"/>
      <c r="E25" s="500"/>
      <c r="G25" s="488"/>
      <c r="H25" s="488"/>
      <c r="I25" s="488"/>
      <c r="J25" s="488"/>
      <c r="K25" s="488"/>
      <c r="L25" s="488"/>
      <c r="M25" s="488"/>
    </row>
    <row r="26" spans="1:13" x14ac:dyDescent="0.2">
      <c r="A26" s="499" t="s">
        <v>212</v>
      </c>
      <c r="B26" s="488"/>
      <c r="C26" s="508">
        <v>0.25</v>
      </c>
      <c r="D26" s="509">
        <v>0.39736220590254628</v>
      </c>
      <c r="E26" s="510" t="s">
        <v>225</v>
      </c>
      <c r="G26" s="488"/>
      <c r="H26" s="488"/>
      <c r="I26" s="488"/>
      <c r="J26" s="488"/>
      <c r="K26" s="488"/>
      <c r="L26" s="488"/>
      <c r="M26" s="488"/>
    </row>
    <row r="27" spans="1:13" x14ac:dyDescent="0.2">
      <c r="A27" s="499"/>
      <c r="B27" s="488"/>
      <c r="C27" s="488"/>
      <c r="D27" s="488"/>
      <c r="E27" s="500"/>
      <c r="G27" s="488"/>
      <c r="H27" s="488"/>
      <c r="I27" s="488"/>
      <c r="J27" s="488"/>
      <c r="K27" s="488"/>
      <c r="L27" s="488"/>
      <c r="M27" s="488"/>
    </row>
    <row r="28" spans="1:13" x14ac:dyDescent="0.2">
      <c r="A28" s="499" t="s">
        <v>158</v>
      </c>
      <c r="B28" s="488"/>
      <c r="C28" s="511">
        <v>1002875000</v>
      </c>
      <c r="D28" s="511">
        <v>1002875000</v>
      </c>
      <c r="E28" s="510" t="s">
        <v>225</v>
      </c>
      <c r="G28" s="496" t="s">
        <v>98</v>
      </c>
      <c r="H28" s="497"/>
      <c r="I28" s="506"/>
      <c r="J28" s="507"/>
      <c r="K28" s="512"/>
      <c r="L28" s="512"/>
      <c r="M28" s="512"/>
    </row>
    <row r="29" spans="1:13" x14ac:dyDescent="0.2">
      <c r="A29" s="504"/>
      <c r="B29" s="444"/>
      <c r="C29" s="444"/>
      <c r="D29" s="444"/>
      <c r="E29" s="505"/>
      <c r="G29" s="499"/>
      <c r="H29" s="512" t="s">
        <v>213</v>
      </c>
      <c r="I29" s="512" t="s">
        <v>214</v>
      </c>
      <c r="J29" s="513" t="s">
        <v>211</v>
      </c>
      <c r="M29" s="512"/>
    </row>
    <row r="30" spans="1:13" x14ac:dyDescent="0.2">
      <c r="A30" s="488"/>
      <c r="B30" s="488"/>
      <c r="C30" s="509"/>
      <c r="D30" s="509"/>
      <c r="E30" s="503"/>
      <c r="G30" s="499"/>
      <c r="H30" s="512"/>
      <c r="I30" s="512"/>
      <c r="J30" s="513"/>
      <c r="M30" s="512"/>
    </row>
    <row r="31" spans="1:13" x14ac:dyDescent="0.2">
      <c r="A31" s="496" t="s">
        <v>215</v>
      </c>
      <c r="B31" s="497"/>
      <c r="C31" s="497"/>
      <c r="D31" s="497"/>
      <c r="E31" s="498"/>
      <c r="G31" s="499"/>
      <c r="H31" s="488"/>
      <c r="I31" s="488"/>
      <c r="J31" s="500"/>
    </row>
    <row r="32" spans="1:13" x14ac:dyDescent="0.2">
      <c r="A32" s="514"/>
      <c r="B32" s="488"/>
      <c r="C32" s="488"/>
      <c r="D32" s="515"/>
      <c r="E32" s="500"/>
      <c r="G32" s="499" t="s">
        <v>216</v>
      </c>
      <c r="H32" s="516">
        <v>0</v>
      </c>
      <c r="I32" s="516">
        <v>1282500000</v>
      </c>
      <c r="J32" s="517" t="s">
        <v>226</v>
      </c>
      <c r="K32" s="518"/>
      <c r="M32" s="518"/>
    </row>
    <row r="33" spans="1:13" x14ac:dyDescent="0.2">
      <c r="A33" s="514" t="s">
        <v>217</v>
      </c>
      <c r="B33" s="488" t="s">
        <v>218</v>
      </c>
      <c r="C33" s="488"/>
      <c r="D33" s="488"/>
      <c r="E33" s="519">
        <v>0</v>
      </c>
      <c r="G33" s="520"/>
      <c r="H33" s="518"/>
      <c r="I33" s="516"/>
      <c r="J33" s="513"/>
      <c r="K33" s="518"/>
      <c r="M33" s="503"/>
    </row>
    <row r="34" spans="1:13" x14ac:dyDescent="0.2">
      <c r="A34" s="514"/>
      <c r="B34" s="488"/>
      <c r="C34" s="488"/>
      <c r="D34" s="488"/>
      <c r="E34" s="521"/>
      <c r="F34" s="488"/>
      <c r="G34" s="499" t="s">
        <v>219</v>
      </c>
      <c r="H34" s="516">
        <v>0</v>
      </c>
      <c r="I34" s="516">
        <v>952500000</v>
      </c>
      <c r="J34" s="517" t="s">
        <v>226</v>
      </c>
      <c r="K34" s="518"/>
      <c r="M34" s="488"/>
    </row>
    <row r="35" spans="1:13" x14ac:dyDescent="0.2">
      <c r="A35" s="514" t="s">
        <v>220</v>
      </c>
      <c r="B35" s="488" t="s">
        <v>59</v>
      </c>
      <c r="C35" s="488"/>
      <c r="D35" s="488"/>
      <c r="E35" s="519">
        <v>0</v>
      </c>
      <c r="F35" s="516"/>
      <c r="G35" s="499"/>
      <c r="H35" s="488"/>
      <c r="I35" s="516"/>
      <c r="J35" s="500"/>
    </row>
    <row r="36" spans="1:13" x14ac:dyDescent="0.2">
      <c r="A36" s="514"/>
      <c r="B36" s="488"/>
      <c r="C36" s="488"/>
      <c r="D36" s="488"/>
      <c r="E36" s="519"/>
      <c r="F36" s="488"/>
      <c r="G36" s="499" t="s">
        <v>221</v>
      </c>
      <c r="H36" s="516">
        <v>0</v>
      </c>
      <c r="I36" s="516">
        <v>997500000</v>
      </c>
      <c r="J36" s="517" t="s">
        <v>226</v>
      </c>
    </row>
    <row r="37" spans="1:13" x14ac:dyDescent="0.2">
      <c r="A37" s="499"/>
      <c r="B37" s="488"/>
      <c r="C37" s="522" t="s">
        <v>202</v>
      </c>
      <c r="D37" s="522" t="s">
        <v>210</v>
      </c>
      <c r="E37" s="500"/>
      <c r="F37" s="488"/>
      <c r="G37" s="499"/>
      <c r="H37" s="488"/>
      <c r="I37" s="488"/>
      <c r="J37" s="500"/>
      <c r="K37" s="518"/>
      <c r="M37" s="488"/>
    </row>
    <row r="38" spans="1:13" x14ac:dyDescent="0.2">
      <c r="A38" s="514" t="s">
        <v>222</v>
      </c>
      <c r="B38" s="488" t="s">
        <v>229</v>
      </c>
      <c r="C38" s="523">
        <v>556034827.98000002</v>
      </c>
      <c r="D38" s="508">
        <v>0.2</v>
      </c>
      <c r="E38" s="262">
        <v>0</v>
      </c>
      <c r="F38" s="488"/>
      <c r="G38" s="524" t="s">
        <v>223</v>
      </c>
      <c r="H38" s="525"/>
      <c r="I38" s="488"/>
      <c r="J38" s="517" t="s">
        <v>156</v>
      </c>
      <c r="K38" s="488"/>
      <c r="L38" s="488"/>
      <c r="M38" s="488"/>
    </row>
    <row r="39" spans="1:13" x14ac:dyDescent="0.2">
      <c r="A39" s="499"/>
      <c r="B39" s="488"/>
      <c r="C39" s="488"/>
      <c r="D39" s="508"/>
      <c r="E39" s="526"/>
      <c r="F39" s="488"/>
      <c r="G39" s="504"/>
      <c r="H39" s="444"/>
      <c r="I39" s="444"/>
      <c r="J39" s="505"/>
      <c r="K39" s="525"/>
      <c r="L39" s="525"/>
      <c r="M39" s="525"/>
    </row>
    <row r="40" spans="1:13" x14ac:dyDescent="0.2">
      <c r="A40" s="504"/>
      <c r="B40" s="527" t="s">
        <v>224</v>
      </c>
      <c r="C40" s="444"/>
      <c r="D40" s="444"/>
      <c r="E40" s="266">
        <v>0</v>
      </c>
      <c r="F40" s="488"/>
      <c r="G40" s="488"/>
    </row>
    <row r="41" spans="1:13" x14ac:dyDescent="0.2">
      <c r="F41" s="488"/>
      <c r="G41" s="488"/>
    </row>
    <row r="42" spans="1:13" x14ac:dyDescent="0.2">
      <c r="F42" s="488"/>
      <c r="G42" s="488"/>
    </row>
    <row r="43" spans="1:13" x14ac:dyDescent="0.2">
      <c r="F43" s="528"/>
      <c r="G43" s="488"/>
    </row>
    <row r="44" spans="1:13" x14ac:dyDescent="0.2">
      <c r="A44" s="529"/>
      <c r="B44" s="488"/>
      <c r="C44" s="488"/>
      <c r="D44" s="508"/>
      <c r="E44" s="508"/>
      <c r="F44" s="488"/>
      <c r="G44" s="488"/>
    </row>
    <row r="45" spans="1:13" x14ac:dyDescent="0.2">
      <c r="A45" s="529"/>
      <c r="B45" s="488"/>
      <c r="C45" s="488"/>
      <c r="D45" s="508"/>
      <c r="E45" s="508"/>
      <c r="F45" s="488"/>
      <c r="G45" s="488"/>
      <c r="H45" s="528"/>
    </row>
    <row r="46" spans="1:13" x14ac:dyDescent="0.2">
      <c r="A46" s="488"/>
      <c r="B46" s="488"/>
      <c r="C46" s="508"/>
      <c r="D46" s="508"/>
      <c r="E46" s="488"/>
      <c r="F46" s="488"/>
      <c r="G46" s="488"/>
    </row>
    <row r="47" spans="1:13" x14ac:dyDescent="0.2">
      <c r="A47" s="488"/>
      <c r="B47" s="488"/>
      <c r="C47" s="488"/>
      <c r="D47" s="488"/>
      <c r="E47" s="488"/>
      <c r="F47" s="488"/>
      <c r="G47" s="488"/>
    </row>
    <row r="48" spans="1:13" x14ac:dyDescent="0.2">
      <c r="G48" s="488"/>
    </row>
    <row r="49" spans="1:9" x14ac:dyDescent="0.2">
      <c r="A49" s="488"/>
      <c r="B49" s="488"/>
      <c r="C49" s="488"/>
      <c r="D49" s="488"/>
      <c r="E49" s="488"/>
      <c r="F49" s="488"/>
      <c r="G49" s="488"/>
    </row>
    <row r="51" spans="1:9" x14ac:dyDescent="0.2">
      <c r="C51" s="236"/>
      <c r="D51" s="224"/>
      <c r="E51" s="224"/>
      <c r="F51" s="530"/>
      <c r="G51" s="224"/>
      <c r="H51" s="224"/>
      <c r="I51" s="224"/>
    </row>
    <row r="52" spans="1:9" x14ac:dyDescent="0.2">
      <c r="C52" s="269"/>
      <c r="D52" s="223"/>
      <c r="E52" s="223"/>
      <c r="F52" s="223"/>
      <c r="G52" s="223"/>
      <c r="H52" s="223"/>
      <c r="I52" s="223"/>
    </row>
    <row r="53" spans="1:9" x14ac:dyDescent="0.2">
      <c r="C53" s="224"/>
      <c r="D53" s="227"/>
      <c r="E53" s="270"/>
      <c r="F53" s="227"/>
      <c r="G53" s="271"/>
      <c r="H53" s="271"/>
      <c r="I53" s="229"/>
    </row>
    <row r="54" spans="1:9" x14ac:dyDescent="0.2">
      <c r="C54" s="224"/>
      <c r="D54" s="227"/>
      <c r="E54" s="270"/>
      <c r="F54" s="227"/>
      <c r="G54" s="271"/>
      <c r="H54" s="271"/>
      <c r="I54" s="229"/>
    </row>
    <row r="55" spans="1:9" x14ac:dyDescent="0.2">
      <c r="C55" s="224"/>
      <c r="D55" s="224"/>
      <c r="E55" s="224"/>
      <c r="F55" s="224"/>
      <c r="G55" s="224"/>
      <c r="H55" s="224"/>
      <c r="I55" s="224"/>
    </row>
    <row r="56" spans="1:9" x14ac:dyDescent="0.2">
      <c r="C56" s="236"/>
      <c r="D56" s="227"/>
      <c r="E56" s="272"/>
      <c r="F56" s="227"/>
      <c r="G56" s="227"/>
      <c r="H56" s="227"/>
      <c r="I56" s="227"/>
    </row>
    <row r="57" spans="1:9" x14ac:dyDescent="0.2">
      <c r="C57" s="224"/>
      <c r="D57" s="224"/>
      <c r="E57" s="224"/>
      <c r="F57" s="224"/>
      <c r="G57" s="224"/>
      <c r="H57" s="224"/>
      <c r="I57" s="224"/>
    </row>
    <row r="58" spans="1:9" x14ac:dyDescent="0.2">
      <c r="C58" s="236"/>
      <c r="D58" s="224"/>
      <c r="E58" s="224"/>
      <c r="F58" s="227"/>
      <c r="G58" s="224"/>
      <c r="H58" s="224"/>
      <c r="I58" s="224"/>
    </row>
    <row r="59" spans="1:9" x14ac:dyDescent="0.2">
      <c r="C59" s="224"/>
      <c r="D59" s="224"/>
      <c r="E59" s="224"/>
      <c r="F59" s="224"/>
      <c r="G59" s="224"/>
      <c r="H59" s="224"/>
      <c r="I59" s="224"/>
    </row>
    <row r="60" spans="1:9" x14ac:dyDescent="0.2">
      <c r="C60" s="236"/>
      <c r="D60" s="224"/>
      <c r="E60" s="224"/>
      <c r="F60" s="224"/>
      <c r="G60" s="224"/>
      <c r="H60" s="224"/>
      <c r="I60" s="224"/>
    </row>
    <row r="61" spans="1:9" x14ac:dyDescent="0.2">
      <c r="C61" s="269"/>
      <c r="D61" s="223"/>
      <c r="E61" s="223"/>
      <c r="F61" s="223"/>
      <c r="G61" s="224"/>
      <c r="H61" s="224"/>
      <c r="I61" s="224"/>
    </row>
    <row r="62" spans="1:9" x14ac:dyDescent="0.2">
      <c r="C62" s="224"/>
      <c r="D62" s="227"/>
      <c r="E62" s="270"/>
      <c r="F62" s="227"/>
      <c r="G62" s="224"/>
      <c r="H62" s="224"/>
      <c r="I62" s="224"/>
    </row>
    <row r="63" spans="1:9" x14ac:dyDescent="0.2">
      <c r="C63" s="224"/>
      <c r="D63" s="227"/>
      <c r="E63" s="270"/>
      <c r="F63" s="227"/>
      <c r="G63" s="224"/>
      <c r="H63" s="224"/>
      <c r="I63" s="224"/>
    </row>
    <row r="64" spans="1:9" x14ac:dyDescent="0.2">
      <c r="C64" s="224"/>
      <c r="D64" s="224"/>
      <c r="E64" s="224"/>
      <c r="F64" s="224"/>
      <c r="G64" s="224"/>
      <c r="H64" s="224"/>
      <c r="I64" s="224"/>
    </row>
    <row r="65" spans="3:9" x14ac:dyDescent="0.2">
      <c r="C65" s="236"/>
      <c r="D65" s="227"/>
      <c r="E65" s="272"/>
      <c r="F65" s="227"/>
      <c r="G65" s="224"/>
      <c r="H65" s="224"/>
      <c r="I65" s="224"/>
    </row>
    <row r="66" spans="3:9" x14ac:dyDescent="0.2">
      <c r="C66" s="224"/>
      <c r="D66" s="224"/>
      <c r="E66" s="224"/>
      <c r="F66" s="224"/>
      <c r="G66" s="224"/>
      <c r="H66" s="224"/>
      <c r="I66" s="224"/>
    </row>
    <row r="67" spans="3:9" x14ac:dyDescent="0.2">
      <c r="C67" s="236"/>
      <c r="D67" s="236"/>
      <c r="E67" s="236"/>
      <c r="F67" s="225"/>
      <c r="G67" s="236"/>
      <c r="H67" s="236"/>
      <c r="I67" s="236"/>
    </row>
    <row r="68" spans="3:9" x14ac:dyDescent="0.2">
      <c r="C68" s="224"/>
      <c r="D68" s="224"/>
      <c r="E68" s="224"/>
      <c r="F68" s="224"/>
      <c r="G68" s="224"/>
      <c r="H68" s="224"/>
      <c r="I68" s="224"/>
    </row>
    <row r="69" spans="3:9" x14ac:dyDescent="0.2">
      <c r="C69" s="224"/>
      <c r="D69" s="224"/>
      <c r="E69" s="224"/>
      <c r="F69" s="224"/>
      <c r="G69" s="224"/>
      <c r="H69" s="224"/>
      <c r="I69" s="224"/>
    </row>
    <row r="70" spans="3:9" x14ac:dyDescent="0.2">
      <c r="C70" s="488"/>
      <c r="D70" s="488"/>
      <c r="E70" s="488"/>
      <c r="F70" s="488"/>
      <c r="G70" s="488"/>
      <c r="H70" s="488"/>
      <c r="I70" s="488"/>
    </row>
  </sheetData>
  <pageMargins left="0.2" right="0.22" top="0.5" bottom="0.5" header="0.5" footer="0.5"/>
  <pageSetup scale="6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0"/>
  <sheetViews>
    <sheetView workbookViewId="0">
      <selection activeCell="C13" sqref="C13"/>
    </sheetView>
  </sheetViews>
  <sheetFormatPr defaultColWidth="16.5703125" defaultRowHeight="12.75" x14ac:dyDescent="0.2"/>
  <cols>
    <col min="1" max="1" width="16.5703125" style="10"/>
    <col min="2" max="2" width="16.85546875" style="10" bestFit="1" customWidth="1"/>
    <col min="3" max="3" width="19.28515625" style="10" bestFit="1" customWidth="1"/>
    <col min="4" max="4" width="19.140625" style="10" bestFit="1" customWidth="1"/>
    <col min="5" max="5" width="27.7109375" style="10" customWidth="1"/>
    <col min="6" max="6" width="25.140625" style="10" customWidth="1"/>
    <col min="7" max="7" width="23.140625" style="10" customWidth="1"/>
    <col min="8" max="8" width="19.85546875" style="10" customWidth="1"/>
    <col min="9" max="9" width="19.7109375" style="10" bestFit="1" customWidth="1"/>
    <col min="10" max="10" width="19.28515625" style="10" bestFit="1" customWidth="1"/>
    <col min="11" max="11" width="18.85546875" style="10" bestFit="1" customWidth="1"/>
    <col min="12" max="16384" width="16.5703125" style="10"/>
  </cols>
  <sheetData>
    <row r="1" spans="1:19" x14ac:dyDescent="0.2">
      <c r="A1" s="6" t="s">
        <v>87</v>
      </c>
      <c r="B1" s="7"/>
      <c r="C1" s="7"/>
      <c r="D1" s="7"/>
      <c r="E1" s="7"/>
      <c r="F1" s="7"/>
      <c r="G1" s="8"/>
      <c r="H1" s="8"/>
      <c r="I1" s="7"/>
      <c r="J1" s="7"/>
      <c r="K1" s="9"/>
      <c r="L1" s="7"/>
      <c r="S1" s="7"/>
    </row>
    <row r="2" spans="1:19" x14ac:dyDescent="0.2">
      <c r="A2" s="7"/>
      <c r="B2" s="7"/>
      <c r="C2" s="7"/>
      <c r="D2" s="7"/>
      <c r="E2" s="7"/>
      <c r="F2" s="7"/>
      <c r="G2" s="8"/>
      <c r="H2" s="8"/>
      <c r="I2" s="7"/>
      <c r="J2" s="7"/>
      <c r="K2" s="9"/>
      <c r="L2" s="7"/>
      <c r="S2" s="7"/>
    </row>
    <row r="3" spans="1:19" x14ac:dyDescent="0.2">
      <c r="A3" s="11" t="s">
        <v>88</v>
      </c>
      <c r="B3" s="12" t="s">
        <v>89</v>
      </c>
      <c r="C3" s="12" t="s">
        <v>90</v>
      </c>
      <c r="D3" s="13" t="s">
        <v>91</v>
      </c>
      <c r="F3" s="7"/>
      <c r="G3" s="8"/>
      <c r="H3" s="8"/>
      <c r="I3" s="7"/>
      <c r="J3" s="7"/>
      <c r="K3" s="14"/>
      <c r="L3" s="7"/>
      <c r="M3" s="7"/>
    </row>
    <row r="4" spans="1:19" x14ac:dyDescent="0.2">
      <c r="A4" s="15" t="s">
        <v>92</v>
      </c>
      <c r="B4" s="16">
        <v>43009</v>
      </c>
      <c r="C4" s="17">
        <v>43024</v>
      </c>
      <c r="D4" s="18">
        <v>43054</v>
      </c>
      <c r="F4" s="7"/>
      <c r="G4" s="8"/>
      <c r="H4" s="8"/>
      <c r="I4" s="7"/>
      <c r="J4" s="7"/>
      <c r="K4" s="7"/>
      <c r="L4" s="7"/>
      <c r="M4" s="7"/>
    </row>
    <row r="5" spans="1:19" x14ac:dyDescent="0.2">
      <c r="A5" s="15" t="s">
        <v>93</v>
      </c>
      <c r="B5" s="17">
        <v>43039</v>
      </c>
      <c r="C5" s="17">
        <v>43054</v>
      </c>
      <c r="D5" s="18"/>
      <c r="E5" s="7"/>
      <c r="F5" s="7"/>
      <c r="G5" s="7"/>
      <c r="H5" s="7"/>
      <c r="I5" s="7"/>
      <c r="J5" s="7"/>
      <c r="K5" s="7"/>
      <c r="L5" s="19"/>
      <c r="M5" s="7"/>
    </row>
    <row r="6" spans="1:19" x14ac:dyDescent="0.2">
      <c r="A6" s="20" t="s">
        <v>94</v>
      </c>
      <c r="B6" s="21"/>
      <c r="C6" s="21"/>
      <c r="D6" s="22"/>
      <c r="E6" s="7"/>
      <c r="F6" s="7"/>
      <c r="G6" s="7"/>
      <c r="H6" s="7"/>
      <c r="I6" s="7"/>
      <c r="J6" s="7"/>
      <c r="K6" s="7"/>
      <c r="L6" s="19"/>
      <c r="M6" s="7"/>
    </row>
    <row r="7" spans="1:19" x14ac:dyDescent="0.2">
      <c r="A7" s="19"/>
      <c r="B7" s="7"/>
      <c r="C7" s="19"/>
      <c r="D7" s="7"/>
      <c r="E7" s="7"/>
      <c r="F7" s="7"/>
      <c r="G7" s="7"/>
      <c r="H7" s="7"/>
      <c r="I7" s="7"/>
      <c r="J7" s="475"/>
      <c r="K7" s="476"/>
      <c r="L7" s="7"/>
      <c r="M7" s="7"/>
    </row>
    <row r="8" spans="1:19" x14ac:dyDescent="0.2">
      <c r="A8" s="25" t="s">
        <v>95</v>
      </c>
      <c r="B8" s="7"/>
      <c r="C8" s="19"/>
      <c r="E8" s="7"/>
      <c r="G8" s="26"/>
      <c r="H8" s="7"/>
      <c r="I8" s="7"/>
      <c r="J8" s="475"/>
      <c r="K8" s="476"/>
      <c r="L8" s="7"/>
      <c r="M8" s="7"/>
    </row>
    <row r="9" spans="1:19" x14ac:dyDescent="0.2">
      <c r="A9" s="27"/>
      <c r="B9" s="27"/>
      <c r="C9" s="28"/>
      <c r="D9" s="28"/>
      <c r="E9" s="28"/>
      <c r="F9" s="28"/>
      <c r="G9" s="28"/>
      <c r="H9" s="28"/>
      <c r="I9" s="28"/>
      <c r="J9" s="477"/>
      <c r="K9" s="28"/>
      <c r="L9" s="7"/>
      <c r="M9" s="30"/>
      <c r="N9" s="31"/>
      <c r="O9" s="30"/>
      <c r="P9" s="30"/>
      <c r="S9" s="30"/>
    </row>
    <row r="10" spans="1:19" ht="38.25" x14ac:dyDescent="0.2">
      <c r="A10" s="32" t="s">
        <v>96</v>
      </c>
      <c r="B10" s="33"/>
      <c r="C10" s="34" t="s">
        <v>97</v>
      </c>
      <c r="D10" s="34" t="s">
        <v>98</v>
      </c>
      <c r="E10" s="34" t="s">
        <v>99</v>
      </c>
      <c r="F10" s="34" t="s">
        <v>100</v>
      </c>
      <c r="G10" s="34" t="s">
        <v>60</v>
      </c>
      <c r="H10" s="34" t="s">
        <v>101</v>
      </c>
      <c r="I10" s="34" t="s">
        <v>102</v>
      </c>
      <c r="J10" s="34" t="s">
        <v>103</v>
      </c>
      <c r="K10" s="34" t="s">
        <v>104</v>
      </c>
      <c r="L10" s="7"/>
      <c r="M10" s="30"/>
      <c r="N10" s="31"/>
      <c r="O10" s="30"/>
      <c r="P10" s="30"/>
      <c r="S10" s="30"/>
    </row>
    <row r="11" spans="1:19" x14ac:dyDescent="0.2">
      <c r="A11" s="35" t="s">
        <v>234</v>
      </c>
      <c r="B11" s="36"/>
      <c r="C11" s="26">
        <v>900000000</v>
      </c>
      <c r="D11" s="26">
        <v>0</v>
      </c>
      <c r="E11" s="37">
        <v>450000000</v>
      </c>
      <c r="F11" s="37">
        <v>105570000</v>
      </c>
      <c r="G11" s="37">
        <v>555570000</v>
      </c>
      <c r="H11" s="26">
        <v>0</v>
      </c>
      <c r="I11" s="39">
        <v>633040055.58762956</v>
      </c>
      <c r="J11" s="26">
        <v>1188610055.5876296</v>
      </c>
      <c r="K11" s="40">
        <v>0.2384127445</v>
      </c>
      <c r="L11" s="41"/>
      <c r="O11" s="42"/>
      <c r="P11" s="42"/>
      <c r="S11" s="42"/>
    </row>
    <row r="12" spans="1:19" x14ac:dyDescent="0.2">
      <c r="A12" s="10" t="s">
        <v>241</v>
      </c>
      <c r="C12" s="26">
        <v>1600000000</v>
      </c>
      <c r="D12" s="26">
        <v>0</v>
      </c>
      <c r="E12" s="37">
        <v>1600000000</v>
      </c>
      <c r="F12" s="37">
        <v>375318000</v>
      </c>
      <c r="G12" s="37">
        <v>1975318000</v>
      </c>
      <c r="H12" s="26">
        <v>0</v>
      </c>
      <c r="I12" s="39">
        <v>137721615.25574064</v>
      </c>
      <c r="J12" s="39">
        <v>2113039615.2557406</v>
      </c>
      <c r="K12" s="40">
        <v>0.42383586740000001</v>
      </c>
      <c r="L12" s="41"/>
      <c r="O12" s="42"/>
      <c r="P12" s="42"/>
      <c r="S12" s="42"/>
    </row>
    <row r="13" spans="1:19" x14ac:dyDescent="0.2">
      <c r="A13" s="10" t="s">
        <v>246</v>
      </c>
      <c r="C13" s="26">
        <v>515000000</v>
      </c>
      <c r="D13" s="26">
        <v>0</v>
      </c>
      <c r="E13" s="37">
        <v>515000000</v>
      </c>
      <c r="F13" s="37">
        <v>120819000</v>
      </c>
      <c r="G13" s="37">
        <v>635819000</v>
      </c>
      <c r="H13" s="26">
        <v>0</v>
      </c>
      <c r="I13" s="39">
        <v>44330087.544064879</v>
      </c>
      <c r="J13" s="39">
        <v>680149087.54406488</v>
      </c>
      <c r="K13" s="40">
        <v>0.1364250705</v>
      </c>
      <c r="L13" s="41"/>
      <c r="O13" s="42"/>
      <c r="P13" s="42"/>
      <c r="S13" s="42"/>
    </row>
    <row r="14" spans="1:19" x14ac:dyDescent="0.2">
      <c r="A14" s="10" t="s">
        <v>247</v>
      </c>
      <c r="C14" s="26">
        <v>760000000</v>
      </c>
      <c r="D14" s="26">
        <v>0</v>
      </c>
      <c r="E14" s="37">
        <v>760000000</v>
      </c>
      <c r="F14" s="37">
        <v>178296000</v>
      </c>
      <c r="G14" s="37">
        <v>938296000</v>
      </c>
      <c r="H14" s="26">
        <v>0</v>
      </c>
      <c r="I14" s="39">
        <v>65419158.162565231</v>
      </c>
      <c r="J14" s="39">
        <v>1003715158.1625652</v>
      </c>
      <c r="K14" s="40">
        <v>0.2013263176</v>
      </c>
      <c r="L14" s="41"/>
      <c r="O14" s="42"/>
      <c r="P14" s="42"/>
      <c r="S14" s="42"/>
    </row>
    <row r="15" spans="1:19" s="49" customFormat="1" x14ac:dyDescent="0.2">
      <c r="A15" s="43" t="s">
        <v>106</v>
      </c>
      <c r="B15" s="44"/>
      <c r="C15" s="45">
        <v>3775000000</v>
      </c>
      <c r="D15" s="46">
        <v>0</v>
      </c>
      <c r="E15" s="334">
        <v>3325000000</v>
      </c>
      <c r="F15" s="334">
        <v>780003000</v>
      </c>
      <c r="G15" s="334">
        <v>4105003000</v>
      </c>
      <c r="H15" s="46">
        <v>0</v>
      </c>
      <c r="I15" s="46">
        <v>880510916.55000031</v>
      </c>
      <c r="J15" s="46">
        <v>4985513916.5500011</v>
      </c>
      <c r="K15" s="47">
        <v>0.99999999999999989</v>
      </c>
      <c r="L15" s="48"/>
      <c r="O15" s="48"/>
      <c r="P15" s="48"/>
      <c r="S15" s="50"/>
    </row>
    <row r="16" spans="1:19" x14ac:dyDescent="0.2">
      <c r="H16" s="51"/>
      <c r="I16" s="51"/>
      <c r="J16" s="51"/>
      <c r="K16" s="52"/>
    </row>
    <row r="17" spans="1:19" x14ac:dyDescent="0.2">
      <c r="A17" s="25" t="s">
        <v>107</v>
      </c>
      <c r="B17" s="7"/>
      <c r="C17" s="19"/>
      <c r="E17" s="7"/>
      <c r="G17" s="26"/>
      <c r="H17" s="9"/>
      <c r="I17" s="9"/>
      <c r="J17" s="9"/>
      <c r="K17" s="40"/>
      <c r="L17" s="7"/>
      <c r="M17" s="7"/>
    </row>
    <row r="18" spans="1:19" x14ac:dyDescent="0.2">
      <c r="A18" s="7"/>
      <c r="B18" s="7"/>
      <c r="C18" s="7"/>
      <c r="D18" s="7"/>
      <c r="E18" s="7"/>
      <c r="F18" s="25"/>
      <c r="G18" s="26"/>
      <c r="H18" s="9"/>
      <c r="I18" s="9"/>
      <c r="J18" s="9"/>
      <c r="K18" s="40"/>
      <c r="L18" s="7"/>
      <c r="M18" s="7"/>
    </row>
    <row r="19" spans="1:19" ht="38.25" x14ac:dyDescent="0.2">
      <c r="A19" s="32" t="s">
        <v>96</v>
      </c>
      <c r="B19" s="33"/>
      <c r="C19" s="34" t="s">
        <v>97</v>
      </c>
      <c r="D19" s="34" t="s">
        <v>98</v>
      </c>
      <c r="E19" s="34" t="s">
        <v>99</v>
      </c>
      <c r="F19" s="34" t="s">
        <v>100</v>
      </c>
      <c r="G19" s="34" t="s">
        <v>60</v>
      </c>
      <c r="H19" s="34" t="s">
        <v>101</v>
      </c>
      <c r="I19" s="34" t="s">
        <v>102</v>
      </c>
      <c r="J19" s="34" t="s">
        <v>103</v>
      </c>
      <c r="K19" s="53" t="s">
        <v>104</v>
      </c>
      <c r="L19" s="7"/>
      <c r="M19" s="30"/>
      <c r="N19" s="31"/>
      <c r="O19" s="30"/>
      <c r="P19" s="30"/>
      <c r="S19" s="30"/>
    </row>
    <row r="20" spans="1:19" x14ac:dyDescent="0.2">
      <c r="A20" s="35" t="s">
        <v>234</v>
      </c>
      <c r="C20" s="26">
        <v>900000000</v>
      </c>
      <c r="D20" s="26">
        <v>0</v>
      </c>
      <c r="E20" s="26">
        <v>300000000</v>
      </c>
      <c r="F20" s="55">
        <v>70380000</v>
      </c>
      <c r="G20" s="26">
        <v>370380000</v>
      </c>
      <c r="H20" s="26">
        <v>0</v>
      </c>
      <c r="I20" s="56">
        <v>401912425.67053866</v>
      </c>
      <c r="J20" s="26">
        <v>772292425.67053866</v>
      </c>
      <c r="K20" s="40">
        <v>0.13533970000000001</v>
      </c>
      <c r="L20" s="41"/>
      <c r="O20" s="42"/>
      <c r="P20" s="42"/>
      <c r="S20" s="42"/>
    </row>
    <row r="21" spans="1:19" x14ac:dyDescent="0.2">
      <c r="A21" s="10" t="s">
        <v>241</v>
      </c>
      <c r="C21" s="36">
        <v>1600000000</v>
      </c>
      <c r="D21" s="36">
        <v>0</v>
      </c>
      <c r="E21" s="36">
        <v>1600000000</v>
      </c>
      <c r="F21" s="55">
        <v>375360000</v>
      </c>
      <c r="G21" s="26">
        <v>1975360000</v>
      </c>
      <c r="H21" s="26">
        <v>0</v>
      </c>
      <c r="I21" s="56">
        <v>770510863.90825558</v>
      </c>
      <c r="J21" s="39">
        <v>2745870863.9082556</v>
      </c>
      <c r="K21" s="40">
        <v>0.48119770000000001</v>
      </c>
      <c r="L21" s="41"/>
      <c r="M21" s="55"/>
      <c r="O21" s="42"/>
      <c r="P21" s="42"/>
      <c r="S21" s="42"/>
    </row>
    <row r="22" spans="1:19" x14ac:dyDescent="0.2">
      <c r="A22" s="10" t="s">
        <v>246</v>
      </c>
      <c r="C22" s="36">
        <v>515000000</v>
      </c>
      <c r="D22" s="36">
        <v>0</v>
      </c>
      <c r="E22" s="36">
        <v>515000000</v>
      </c>
      <c r="F22" s="55">
        <v>120819000</v>
      </c>
      <c r="G22" s="26">
        <v>635819000</v>
      </c>
      <c r="H22" s="26">
        <v>0</v>
      </c>
      <c r="I22" s="56">
        <v>248026959.91567087</v>
      </c>
      <c r="J22" s="39">
        <v>883845959.91567087</v>
      </c>
      <c r="K22" s="40">
        <v>0.15488879999999999</v>
      </c>
      <c r="L22" s="41"/>
      <c r="M22" s="55"/>
      <c r="O22" s="42"/>
      <c r="P22" s="42"/>
      <c r="S22" s="42"/>
    </row>
    <row r="23" spans="1:19" x14ac:dyDescent="0.2">
      <c r="A23" s="10" t="s">
        <v>247</v>
      </c>
      <c r="C23" s="36">
        <v>760000000</v>
      </c>
      <c r="D23" s="36">
        <v>0</v>
      </c>
      <c r="E23" s="36">
        <v>760000000</v>
      </c>
      <c r="F23" s="55">
        <v>178296000</v>
      </c>
      <c r="G23" s="26">
        <v>938296000</v>
      </c>
      <c r="H23" s="26">
        <v>0</v>
      </c>
      <c r="I23" s="56">
        <v>366020578.55553508</v>
      </c>
      <c r="J23" s="39">
        <v>1304316578.5555351</v>
      </c>
      <c r="K23" s="40">
        <v>0.22857379999999999</v>
      </c>
      <c r="L23" s="41"/>
      <c r="M23" s="55"/>
      <c r="O23" s="42"/>
      <c r="P23" s="42"/>
      <c r="S23" s="42"/>
    </row>
    <row r="24" spans="1:19" s="49" customFormat="1" x14ac:dyDescent="0.2">
      <c r="A24" s="43" t="s">
        <v>106</v>
      </c>
      <c r="B24" s="44"/>
      <c r="C24" s="58">
        <v>3775000000</v>
      </c>
      <c r="D24" s="58">
        <v>0</v>
      </c>
      <c r="E24" s="58">
        <v>3175000000</v>
      </c>
      <c r="F24" s="58">
        <v>744855000</v>
      </c>
      <c r="G24" s="58">
        <v>3919855000</v>
      </c>
      <c r="H24" s="46">
        <v>0</v>
      </c>
      <c r="I24" s="46">
        <v>1786470828.0500002</v>
      </c>
      <c r="J24" s="46">
        <v>5706325828.0500002</v>
      </c>
      <c r="K24" s="478">
        <v>1</v>
      </c>
      <c r="L24" s="48"/>
      <c r="O24" s="48"/>
      <c r="P24" s="48"/>
      <c r="S24" s="50"/>
    </row>
    <row r="25" spans="1:19" x14ac:dyDescent="0.2">
      <c r="A25" s="60"/>
      <c r="B25" s="61"/>
      <c r="C25" s="36"/>
      <c r="D25" s="36"/>
      <c r="E25" s="36"/>
      <c r="F25" s="36"/>
      <c r="G25" s="36"/>
      <c r="H25" s="36"/>
      <c r="I25" s="36"/>
      <c r="J25" s="36"/>
      <c r="K25" s="62"/>
      <c r="L25" s="26"/>
      <c r="O25" s="26"/>
      <c r="P25" s="26"/>
      <c r="S25" s="54"/>
    </row>
    <row r="26" spans="1:19" x14ac:dyDescent="0.2">
      <c r="A26" s="60"/>
      <c r="B26" s="61"/>
      <c r="C26" s="36"/>
      <c r="D26" s="36"/>
      <c r="E26" s="36"/>
      <c r="F26" s="36"/>
      <c r="G26" s="36"/>
      <c r="H26" s="36"/>
      <c r="I26" s="36"/>
      <c r="J26" s="36"/>
      <c r="K26" s="62"/>
      <c r="L26" s="26"/>
      <c r="O26" s="26"/>
      <c r="P26" s="26"/>
      <c r="S26" s="54"/>
    </row>
    <row r="27" spans="1:19" x14ac:dyDescent="0.2">
      <c r="A27" s="25" t="s">
        <v>108</v>
      </c>
      <c r="B27" s="7"/>
      <c r="C27" s="26"/>
      <c r="D27" s="7"/>
      <c r="E27" s="26"/>
      <c r="F27" s="63"/>
      <c r="G27" s="25" t="s">
        <v>109</v>
      </c>
      <c r="H27" s="7"/>
      <c r="I27" s="7"/>
      <c r="J27" s="7"/>
      <c r="K27" s="9"/>
      <c r="L27" s="7"/>
      <c r="M27" s="7"/>
    </row>
    <row r="28" spans="1:19" x14ac:dyDescent="0.2">
      <c r="A28" s="19" t="s">
        <v>110</v>
      </c>
      <c r="B28" s="7"/>
      <c r="C28" s="26"/>
      <c r="D28" s="26">
        <v>5679146428.75</v>
      </c>
      <c r="E28" s="26"/>
      <c r="F28" s="64"/>
      <c r="G28" s="19" t="s">
        <v>111</v>
      </c>
      <c r="H28" s="7"/>
      <c r="I28" s="7"/>
      <c r="J28" s="37">
        <v>17435348.800000001</v>
      </c>
      <c r="K28" s="479"/>
      <c r="L28" s="63"/>
      <c r="M28" s="7"/>
    </row>
    <row r="29" spans="1:19" x14ac:dyDescent="0.2">
      <c r="A29" s="19" t="s">
        <v>112</v>
      </c>
      <c r="B29" s="7"/>
      <c r="C29" s="26"/>
      <c r="D29" s="26">
        <v>2261267366.8099999</v>
      </c>
      <c r="E29" s="26"/>
      <c r="F29" s="64"/>
      <c r="G29" s="66" t="s">
        <v>113</v>
      </c>
      <c r="H29" s="7"/>
      <c r="I29" s="7"/>
      <c r="J29" s="67">
        <v>19254432.800000001</v>
      </c>
      <c r="K29" s="7"/>
      <c r="L29" s="63"/>
      <c r="M29" s="7"/>
    </row>
    <row r="30" spans="1:19" x14ac:dyDescent="0.2">
      <c r="B30" s="66" t="s">
        <v>40</v>
      </c>
      <c r="C30" s="26"/>
      <c r="D30" s="67">
        <v>2261267366.8099999</v>
      </c>
      <c r="E30" s="26"/>
      <c r="F30" s="64"/>
      <c r="G30" s="66" t="s">
        <v>114</v>
      </c>
      <c r="J30" s="67">
        <v>-2130871.5</v>
      </c>
      <c r="K30" s="7"/>
      <c r="L30" s="63"/>
      <c r="M30" s="7"/>
    </row>
    <row r="31" spans="1:19" x14ac:dyDescent="0.2">
      <c r="B31" s="66" t="s">
        <v>115</v>
      </c>
      <c r="C31" s="26"/>
      <c r="D31" s="67">
        <v>0</v>
      </c>
      <c r="E31" s="26"/>
      <c r="F31" s="64"/>
      <c r="G31" s="66" t="s">
        <v>116</v>
      </c>
      <c r="H31" s="7"/>
      <c r="I31" s="7"/>
      <c r="J31" s="67">
        <v>0</v>
      </c>
      <c r="K31" s="4"/>
      <c r="L31" s="63"/>
      <c r="M31" s="7"/>
    </row>
    <row r="32" spans="1:19" x14ac:dyDescent="0.2">
      <c r="B32" s="66" t="s">
        <v>117</v>
      </c>
      <c r="C32" s="26"/>
      <c r="D32" s="67">
        <v>0</v>
      </c>
      <c r="E32" s="26"/>
      <c r="F32" s="64"/>
      <c r="G32" s="19" t="s">
        <v>118</v>
      </c>
      <c r="H32" s="7"/>
      <c r="I32" s="7"/>
      <c r="J32" s="26">
        <v>0</v>
      </c>
      <c r="K32" s="4"/>
      <c r="L32" s="63"/>
      <c r="M32" s="7"/>
    </row>
    <row r="33" spans="1:13" x14ac:dyDescent="0.2">
      <c r="A33" s="68" t="s">
        <v>119</v>
      </c>
      <c r="B33" s="7"/>
      <c r="C33" s="7"/>
      <c r="D33" s="26">
        <v>2333699118.1599998</v>
      </c>
      <c r="E33" s="26"/>
      <c r="F33" s="64"/>
      <c r="G33" s="19" t="s">
        <v>120</v>
      </c>
      <c r="H33" s="7"/>
      <c r="I33" s="7"/>
      <c r="J33" s="37">
        <v>311787.5</v>
      </c>
      <c r="K33" s="7"/>
      <c r="L33" s="63"/>
      <c r="M33" s="7"/>
    </row>
    <row r="34" spans="1:13" x14ac:dyDescent="0.2">
      <c r="A34" s="19" t="s">
        <v>121</v>
      </c>
      <c r="B34" s="7"/>
      <c r="C34" s="7"/>
      <c r="D34" s="26">
        <v>739468660.40999997</v>
      </c>
      <c r="E34" s="531"/>
      <c r="F34" s="354"/>
      <c r="G34" s="7"/>
      <c r="H34" s="7"/>
      <c r="I34" s="7"/>
      <c r="J34" s="7"/>
      <c r="K34" s="7"/>
      <c r="L34" s="63"/>
      <c r="M34" s="7"/>
    </row>
    <row r="35" spans="1:13" x14ac:dyDescent="0.2">
      <c r="A35" s="19" t="s">
        <v>122</v>
      </c>
      <c r="B35" s="7"/>
      <c r="C35" s="7"/>
      <c r="D35" s="26">
        <v>0</v>
      </c>
      <c r="E35" s="531"/>
      <c r="F35" s="354">
        <v>0</v>
      </c>
      <c r="G35" s="25" t="s">
        <v>123</v>
      </c>
      <c r="H35" s="7"/>
      <c r="I35" s="7"/>
      <c r="J35" s="7"/>
      <c r="K35" s="7"/>
      <c r="L35" s="63"/>
      <c r="M35" s="7"/>
    </row>
    <row r="36" spans="1:13" x14ac:dyDescent="0.2">
      <c r="A36" s="19" t="s">
        <v>124</v>
      </c>
      <c r="B36" s="7"/>
      <c r="C36" s="7"/>
      <c r="D36" s="26">
        <v>0</v>
      </c>
      <c r="E36" s="4"/>
      <c r="F36" s="354"/>
      <c r="G36" s="7" t="s">
        <v>111</v>
      </c>
      <c r="H36" s="7"/>
      <c r="I36" s="7"/>
      <c r="J36" s="37">
        <v>17435348.800000001</v>
      </c>
      <c r="K36" s="7"/>
      <c r="L36" s="63"/>
      <c r="M36" s="7"/>
    </row>
    <row r="37" spans="1:13" x14ac:dyDescent="0.2">
      <c r="A37" s="25" t="s">
        <v>125</v>
      </c>
      <c r="B37" s="27"/>
      <c r="C37" s="27"/>
      <c r="D37" s="58">
        <v>6491046840.5100002</v>
      </c>
      <c r="E37" s="480" t="s">
        <v>254</v>
      </c>
      <c r="F37" s="339">
        <v>6491046840.5100002</v>
      </c>
      <c r="G37" s="19" t="s">
        <v>144</v>
      </c>
      <c r="H37" s="7"/>
      <c r="I37" s="7"/>
      <c r="J37" s="63">
        <v>5345919872.3000002</v>
      </c>
      <c r="K37" s="7"/>
      <c r="L37" s="63"/>
      <c r="M37" s="7"/>
    </row>
    <row r="38" spans="1:13" x14ac:dyDescent="0.2">
      <c r="A38" s="10" t="s">
        <v>126</v>
      </c>
      <c r="B38" s="7"/>
      <c r="C38" s="7"/>
      <c r="D38" s="26">
        <v>-779652272.96000004</v>
      </c>
      <c r="E38" s="4"/>
      <c r="F38" s="354"/>
      <c r="G38" s="19" t="s">
        <v>127</v>
      </c>
      <c r="H38" s="7"/>
      <c r="I38" s="475"/>
      <c r="J38" s="70">
        <v>360</v>
      </c>
      <c r="K38" s="7"/>
      <c r="L38" s="63"/>
      <c r="M38" s="7"/>
    </row>
    <row r="39" spans="1:13" x14ac:dyDescent="0.2">
      <c r="A39" s="10" t="s">
        <v>128</v>
      </c>
      <c r="D39" s="26">
        <v>-5068739.5</v>
      </c>
      <c r="E39" s="4"/>
      <c r="F39" s="355"/>
      <c r="G39" s="71" t="s">
        <v>129</v>
      </c>
      <c r="H39" s="71"/>
      <c r="I39" s="481"/>
      <c r="J39" s="71">
        <v>31</v>
      </c>
      <c r="L39" s="63"/>
      <c r="M39" s="7"/>
    </row>
    <row r="40" spans="1:13" x14ac:dyDescent="0.2">
      <c r="A40" s="49" t="s">
        <v>130</v>
      </c>
      <c r="D40" s="73">
        <v>5706325828.0500002</v>
      </c>
      <c r="E40" s="406"/>
      <c r="F40" s="355"/>
      <c r="G40" s="27" t="s">
        <v>131</v>
      </c>
      <c r="H40" s="27"/>
      <c r="I40" s="27"/>
      <c r="J40" s="74">
        <v>3.787468259143003E-2</v>
      </c>
      <c r="L40" s="63"/>
      <c r="M40" s="7"/>
    </row>
    <row r="41" spans="1:13" x14ac:dyDescent="0.2">
      <c r="B41" s="55"/>
      <c r="D41" s="406"/>
      <c r="E41" s="480"/>
      <c r="F41" s="63"/>
      <c r="G41" s="19" t="s">
        <v>132</v>
      </c>
      <c r="H41" s="7"/>
      <c r="I41" s="7"/>
      <c r="J41" s="75">
        <v>0.01</v>
      </c>
      <c r="L41" s="63"/>
      <c r="M41" s="7"/>
    </row>
    <row r="42" spans="1:13" x14ac:dyDescent="0.2">
      <c r="A42" s="19" t="s">
        <v>145</v>
      </c>
      <c r="B42" s="7"/>
      <c r="C42" s="7"/>
      <c r="D42" s="55">
        <v>5345919872.3000002</v>
      </c>
      <c r="E42" s="482"/>
      <c r="F42" s="63"/>
      <c r="L42" s="63"/>
      <c r="M42" s="7"/>
    </row>
    <row r="43" spans="1:13" x14ac:dyDescent="0.2">
      <c r="A43" s="19" t="s">
        <v>133</v>
      </c>
      <c r="B43" s="7"/>
      <c r="C43" s="7"/>
      <c r="D43" s="54">
        <v>0.42298938645279849</v>
      </c>
      <c r="E43" s="75"/>
      <c r="F43" s="63"/>
      <c r="L43" s="63"/>
      <c r="M43" s="7"/>
    </row>
    <row r="44" spans="1:13" x14ac:dyDescent="0.2">
      <c r="A44" s="19" t="s">
        <v>134</v>
      </c>
      <c r="B44" s="7"/>
      <c r="C44" s="7"/>
      <c r="D44" s="54">
        <v>0.37284833699999997</v>
      </c>
      <c r="E44" s="77"/>
      <c r="F44" s="63"/>
      <c r="G44" s="19" t="s">
        <v>135</v>
      </c>
      <c r="H44" s="19"/>
      <c r="I44" s="483"/>
      <c r="J44" s="79">
        <v>2.7874682591430028E-2</v>
      </c>
      <c r="K44" s="7"/>
      <c r="L44" s="484"/>
      <c r="M44" s="7"/>
    </row>
    <row r="45" spans="1:13" x14ac:dyDescent="0.2">
      <c r="A45" s="19" t="s">
        <v>136</v>
      </c>
      <c r="B45" s="7"/>
      <c r="C45" s="7"/>
      <c r="D45" s="54">
        <v>0.40240417290000002</v>
      </c>
      <c r="E45" s="77"/>
      <c r="F45" s="63"/>
      <c r="G45" s="35" t="s">
        <v>137</v>
      </c>
      <c r="H45" s="61"/>
      <c r="I45" s="61"/>
      <c r="J45" s="481">
        <v>1.6486041721854305E-2</v>
      </c>
      <c r="K45" s="485"/>
      <c r="L45" s="75"/>
      <c r="M45" s="7"/>
    </row>
    <row r="46" spans="1:13" x14ac:dyDescent="0.2">
      <c r="A46" s="19" t="s">
        <v>138</v>
      </c>
      <c r="B46" s="7"/>
      <c r="C46" s="7"/>
      <c r="D46" s="54">
        <v>0.39941396545093283</v>
      </c>
      <c r="E46" s="26"/>
      <c r="F46" s="63"/>
      <c r="G46" s="60" t="s">
        <v>139</v>
      </c>
      <c r="H46" s="82"/>
      <c r="I46" s="82"/>
      <c r="J46" s="83">
        <v>1.1388640869575722E-2</v>
      </c>
      <c r="L46" s="63"/>
      <c r="M46" s="7"/>
    </row>
    <row r="47" spans="1:13" x14ac:dyDescent="0.2">
      <c r="A47" s="7"/>
      <c r="B47" s="7"/>
      <c r="C47" s="7"/>
      <c r="D47" s="7"/>
      <c r="E47" s="75"/>
      <c r="F47" s="63"/>
      <c r="G47" s="31"/>
      <c r="H47" s="31"/>
      <c r="I47" s="31"/>
      <c r="L47" s="63"/>
      <c r="M47" s="7"/>
    </row>
    <row r="48" spans="1:13" x14ac:dyDescent="0.2">
      <c r="A48" s="19" t="s">
        <v>244</v>
      </c>
      <c r="B48" s="7"/>
      <c r="C48" s="7"/>
      <c r="D48" s="37">
        <v>553855118.84000003</v>
      </c>
      <c r="E48" s="480"/>
      <c r="F48" s="63"/>
      <c r="L48" s="7"/>
      <c r="M48" s="7"/>
    </row>
    <row r="49" spans="1:13" x14ac:dyDescent="0.2">
      <c r="A49" s="19" t="s">
        <v>245</v>
      </c>
      <c r="B49" s="7"/>
      <c r="C49" s="7"/>
      <c r="D49" s="84">
        <v>9.7059848233248661E-2</v>
      </c>
      <c r="E49" s="75"/>
      <c r="F49" s="63"/>
      <c r="G49" s="7"/>
      <c r="H49" s="7"/>
      <c r="I49" s="7"/>
      <c r="J49" s="7"/>
      <c r="K49" s="7"/>
      <c r="L49" s="7"/>
      <c r="M49" s="7"/>
    </row>
    <row r="50" spans="1:13" x14ac:dyDescent="0.2">
      <c r="E50" s="36"/>
      <c r="F50" s="63"/>
      <c r="L50" s="7"/>
      <c r="M50" s="7"/>
    </row>
    <row r="51" spans="1:13" x14ac:dyDescent="0.2">
      <c r="A51" s="19" t="s">
        <v>58</v>
      </c>
      <c r="B51" s="7"/>
      <c r="C51" s="7"/>
      <c r="D51" s="63">
        <v>0</v>
      </c>
      <c r="E51" s="36"/>
      <c r="F51" s="63"/>
      <c r="L51" s="7"/>
      <c r="M51" s="7"/>
    </row>
    <row r="52" spans="1:13" x14ac:dyDescent="0.2">
      <c r="A52" s="7"/>
      <c r="B52" s="7"/>
      <c r="C52" s="7"/>
      <c r="D52" s="7"/>
      <c r="E52" s="85"/>
      <c r="F52" s="63"/>
      <c r="L52" s="7"/>
      <c r="M52" s="7"/>
    </row>
    <row r="53" spans="1:13" x14ac:dyDescent="0.2">
      <c r="A53" s="19" t="s">
        <v>140</v>
      </c>
      <c r="B53" s="7"/>
      <c r="C53" s="7"/>
      <c r="D53" s="37">
        <v>0</v>
      </c>
      <c r="E53" s="7"/>
      <c r="F53" s="63"/>
      <c r="L53" s="7"/>
      <c r="M53" s="7"/>
    </row>
    <row r="54" spans="1:13" x14ac:dyDescent="0.2">
      <c r="A54" s="19" t="s">
        <v>141</v>
      </c>
      <c r="B54" s="61"/>
      <c r="C54" s="61"/>
      <c r="D54" s="26">
        <v>600000000</v>
      </c>
      <c r="E54" s="26"/>
      <c r="F54" s="63"/>
      <c r="L54" s="7"/>
      <c r="M54" s="7"/>
    </row>
    <row r="55" spans="1:13" x14ac:dyDescent="0.2">
      <c r="A55" s="19" t="s">
        <v>142</v>
      </c>
      <c r="B55" s="61"/>
      <c r="C55" s="61"/>
      <c r="D55" s="75">
        <v>0</v>
      </c>
      <c r="E55" s="26"/>
      <c r="F55" s="63"/>
      <c r="L55" s="7"/>
      <c r="M55" s="7"/>
    </row>
    <row r="56" spans="1:13" x14ac:dyDescent="0.2">
      <c r="A56" s="87"/>
      <c r="B56" s="61"/>
      <c r="C56" s="61"/>
      <c r="D56" s="61"/>
      <c r="E56" s="26"/>
      <c r="F56" s="63"/>
      <c r="L56" s="7"/>
      <c r="M56" s="7"/>
    </row>
    <row r="57" spans="1:13" x14ac:dyDescent="0.2">
      <c r="A57" s="25" t="s">
        <v>227</v>
      </c>
      <c r="B57" s="7"/>
      <c r="C57" s="7"/>
      <c r="D57" s="7"/>
      <c r="F57" s="63"/>
    </row>
    <row r="58" spans="1:13" x14ac:dyDescent="0.2">
      <c r="A58" s="19" t="s">
        <v>112</v>
      </c>
      <c r="B58" s="7"/>
      <c r="C58" s="7"/>
      <c r="D58" s="26">
        <v>2261267366.8099999</v>
      </c>
      <c r="E58" s="10" t="s">
        <v>265</v>
      </c>
      <c r="F58" s="63"/>
    </row>
    <row r="59" spans="1:13" x14ac:dyDescent="0.2">
      <c r="A59" s="19" t="s">
        <v>111</v>
      </c>
      <c r="B59" s="7"/>
      <c r="C59" s="7"/>
      <c r="D59" s="26">
        <v>17435348.800000001</v>
      </c>
      <c r="E59" s="10" t="s">
        <v>265</v>
      </c>
      <c r="F59" s="63"/>
    </row>
    <row r="60" spans="1:13" x14ac:dyDescent="0.2">
      <c r="A60" s="25" t="s">
        <v>143</v>
      </c>
      <c r="C60" s="27"/>
      <c r="D60" s="58">
        <v>2278702715.6100001</v>
      </c>
      <c r="F60" s="63"/>
    </row>
  </sheetData>
  <conditionalFormatting sqref="E37">
    <cfRule type="containsText" dxfId="35" priority="3" stopIfTrue="1" operator="containsText" text="Recon Error">
      <formula>NOT(ISERROR(SEARCH("Recon Error",E37)))</formula>
    </cfRule>
    <cfRule type="cellIs" dxfId="34" priority="4" stopIfTrue="1" operator="equal">
      <formula>"Recon Error: Activity &lt;&gt; Balance"</formula>
    </cfRule>
  </conditionalFormatting>
  <conditionalFormatting sqref="E40">
    <cfRule type="containsText" dxfId="33" priority="1" stopIfTrue="1" operator="containsText" text="Recon Error">
      <formula>NOT(ISERROR(SEARCH("Recon Error",E40)))</formula>
    </cfRule>
    <cfRule type="cellIs" dxfId="32" priority="2" stopIfTrue="1" operator="equal">
      <formula>"Recon Error: Activity &lt;&gt; Balance"</formula>
    </cfRule>
  </conditionalFormatting>
  <pageMargins left="0.7" right="0.7" top="0.75" bottom="0.75" header="0.3" footer="0.3"/>
  <pageSetup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47</vt:i4>
      </vt:variant>
    </vt:vector>
  </HeadingPairs>
  <TitlesOfParts>
    <vt:vector size="82" baseType="lpstr">
      <vt:lpstr>Dec17 Aggregate</vt:lpstr>
      <vt:lpstr>Dec17 2017-A</vt:lpstr>
      <vt:lpstr>Dec17 2017-B</vt:lpstr>
      <vt:lpstr>Dec17 Pool Data</vt:lpstr>
      <vt:lpstr>Nov17 Aggregate</vt:lpstr>
      <vt:lpstr>Nov17 2017-A</vt:lpstr>
      <vt:lpstr>Nov17 2017-B</vt:lpstr>
      <vt:lpstr>Nov17 Pool Data</vt:lpstr>
      <vt:lpstr>Oct17 Aggregate</vt:lpstr>
      <vt:lpstr>Oct17 2017-A</vt:lpstr>
      <vt:lpstr>Oct17 2017-B</vt:lpstr>
      <vt:lpstr>Oct17 Pool Data</vt:lpstr>
      <vt:lpstr>Sep17 Aggregate</vt:lpstr>
      <vt:lpstr>Sep17 2017-A</vt:lpstr>
      <vt:lpstr>Sep17 2017-B</vt:lpstr>
      <vt:lpstr>Sep17 Pool Data</vt:lpstr>
      <vt:lpstr>Aug17 Aggregate</vt:lpstr>
      <vt:lpstr>Aug17 2017-A</vt:lpstr>
      <vt:lpstr>Aug17 2017-B</vt:lpstr>
      <vt:lpstr>Aug17 Pool Data</vt:lpstr>
      <vt:lpstr>Jul17 Aggregate</vt:lpstr>
      <vt:lpstr>Jul17 2017-A</vt:lpstr>
      <vt:lpstr>Jul17 2017-B</vt:lpstr>
      <vt:lpstr>Jul17 Pool Data</vt:lpstr>
      <vt:lpstr>Jun17 Aggregate</vt:lpstr>
      <vt:lpstr>Jun17 2017-A</vt:lpstr>
      <vt:lpstr>Jun17 2017-B</vt:lpstr>
      <vt:lpstr>Jun17 Pool Data</vt:lpstr>
      <vt:lpstr>May17 Aggregate</vt:lpstr>
      <vt:lpstr>2012-A</vt:lpstr>
      <vt:lpstr>Warehouse Series 08-1</vt:lpstr>
      <vt:lpstr>May17 2017-A</vt:lpstr>
      <vt:lpstr>May17 2017-B</vt:lpstr>
      <vt:lpstr>May17 Pool Data</vt:lpstr>
      <vt:lpstr>2012-A WF</vt:lpstr>
      <vt:lpstr>'Aug17 Pool Data'!FU</vt:lpstr>
      <vt:lpstr>'Jul17 Pool Data'!FU</vt:lpstr>
      <vt:lpstr>'Jun17 Pool Data'!FU</vt:lpstr>
      <vt:lpstr>'May17 Pool Data'!FU</vt:lpstr>
      <vt:lpstr>'Sep17 Pool Data'!FU</vt:lpstr>
      <vt:lpstr>'Aug17 Pool Data'!MON_RPT_RNG</vt:lpstr>
      <vt:lpstr>'Jul17 Pool Data'!MON_RPT_RNG</vt:lpstr>
      <vt:lpstr>'Jun17 Pool Data'!MON_RPT_RNG</vt:lpstr>
      <vt:lpstr>'May17 Pool Data'!MON_RPT_RNG</vt:lpstr>
      <vt:lpstr>'Sep17 Pool Data'!MON_RPT_RNG</vt:lpstr>
      <vt:lpstr>'Aug17 Pool Data'!PAGE1</vt:lpstr>
      <vt:lpstr>'Jul17 Pool Data'!PAGE1</vt:lpstr>
      <vt:lpstr>'Jun17 Pool Data'!PAGE1</vt:lpstr>
      <vt:lpstr>'May17 Pool Data'!PAGE1</vt:lpstr>
      <vt:lpstr>'Sep17 Pool Data'!PAGE1</vt:lpstr>
      <vt:lpstr>'2012-A'!Print_Area</vt:lpstr>
      <vt:lpstr>'2012-A WF'!Print_Area</vt:lpstr>
      <vt:lpstr>'Aug17 2017-A'!Print_Area</vt:lpstr>
      <vt:lpstr>'Aug17 2017-B'!Print_Area</vt:lpstr>
      <vt:lpstr>'Aug17 Aggregate'!Print_Area</vt:lpstr>
      <vt:lpstr>'Jul17 2017-A'!Print_Area</vt:lpstr>
      <vt:lpstr>'Jul17 2017-B'!Print_Area</vt:lpstr>
      <vt:lpstr>'Jul17 Aggregate'!Print_Area</vt:lpstr>
      <vt:lpstr>'Jun17 2017-A'!Print_Area</vt:lpstr>
      <vt:lpstr>'Jun17 2017-B'!Print_Area</vt:lpstr>
      <vt:lpstr>'Jun17 Aggregate'!Print_Area</vt:lpstr>
      <vt:lpstr>'May17 2017-A'!Print_Area</vt:lpstr>
      <vt:lpstr>'May17 2017-B'!Print_Area</vt:lpstr>
      <vt:lpstr>'May17 Aggregate'!Print_Area</vt:lpstr>
      <vt:lpstr>'Sep17 2017-A'!Print_Area</vt:lpstr>
      <vt:lpstr>'Sep17 2017-B'!Print_Area</vt:lpstr>
      <vt:lpstr>'Sep17 Aggregate'!Print_Area</vt:lpstr>
      <vt:lpstr>'Aug17 Pool Data'!Print_Titles</vt:lpstr>
      <vt:lpstr>'Jul17 Pool Data'!Print_Titles</vt:lpstr>
      <vt:lpstr>'Jun17 Pool Data'!Print_Titles</vt:lpstr>
      <vt:lpstr>'May17 Pool Data'!Print_Titles</vt:lpstr>
      <vt:lpstr>'Sep17 Pool Data'!Print_Titles</vt:lpstr>
      <vt:lpstr>'Aug17 Pool Data'!SERPOOL</vt:lpstr>
      <vt:lpstr>'Jul17 Pool Data'!SERPOOL</vt:lpstr>
      <vt:lpstr>'Jun17 Pool Data'!SERPOOL</vt:lpstr>
      <vt:lpstr>'May17 Pool Data'!SERPOOL</vt:lpstr>
      <vt:lpstr>'Sep17 Pool Data'!SERPOOL</vt:lpstr>
      <vt:lpstr>'Aug17 Pool Data'!SUMMARY</vt:lpstr>
      <vt:lpstr>'Jul17 Pool Data'!SUMMARY</vt:lpstr>
      <vt:lpstr>'Jun17 Pool Data'!SUMMARY</vt:lpstr>
      <vt:lpstr>'May17 Pool Data'!SUMMARY</vt:lpstr>
      <vt:lpstr>'Sep17 Pool Data'!SUMMARY</vt:lpstr>
    </vt:vector>
  </TitlesOfParts>
  <Company>Lewtan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Camitta</dc:creator>
  <cp:lastModifiedBy>Sanchez(2), Daniel</cp:lastModifiedBy>
  <cp:lastPrinted>2017-06-14T17:45:22Z</cp:lastPrinted>
  <dcterms:created xsi:type="dcterms:W3CDTF">2010-01-06T21:28:36Z</dcterms:created>
  <dcterms:modified xsi:type="dcterms:W3CDTF">2018-02-08T22:34:04Z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-1931796479</vt:i4>
  </property>
  <property fmtid="{D5CDD505-2E9C-101B-9397-08002B2CF9AE}" pid="4" name="_EmailSubject">
    <vt:lpwstr>NMOTR 2015-A Investor Report</vt:lpwstr>
  </property>
  <property fmtid="{D5CDD505-2E9C-101B-9397-08002B2CF9AE}" pid="5" name="_AuthorEmail">
    <vt:lpwstr>Saviya.Wills@Nissan-Usa.com</vt:lpwstr>
  </property>
  <property fmtid="{D5CDD505-2E9C-101B-9397-08002B2CF9AE}" pid="6" name="_AuthorEmailDisplayName">
    <vt:lpwstr>Wills, Saviya</vt:lpwstr>
  </property>
  <property fmtid="{D5CDD505-2E9C-101B-9397-08002B2CF9AE}" pid="7" name="_PreviousAdHocReviewCycleID">
    <vt:i4>296283969</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